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TMC SAVE + Doc\Documents\"/>
    </mc:Choice>
  </mc:AlternateContent>
  <xr:revisionPtr revIDLastSave="0" documentId="13_ncr:1_{3AAB7C3D-2D30-412F-A29D-E7F91D6E5BB3}" xr6:coauthVersionLast="38" xr6:coauthVersionMax="38" xr10:uidLastSave="{00000000-0000-0000-0000-000000000000}"/>
  <bookViews>
    <workbookView xWindow="0" yWindow="0" windowWidth="16380" windowHeight="8196" tabRatio="699" xr2:uid="{00000000-000D-0000-FFFF-FFFF00000000}"/>
  </bookViews>
  <sheets>
    <sheet name="Calculator TIME ZONE" sheetId="14" r:id="rId1"/>
    <sheet name="MAP Time Zone" sheetId="10" r:id="rId2"/>
  </sheets>
  <calcPr calcId="18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K9" i="14" l="1"/>
  <c r="AJ9" i="14"/>
  <c r="AJ26" i="14" s="1"/>
  <c r="AL26" i="14" s="1"/>
  <c r="AH9" i="14"/>
  <c r="AP18" i="14"/>
  <c r="AP15" i="14"/>
  <c r="AP16" i="14"/>
  <c r="AP19" i="14"/>
  <c r="AP21" i="14"/>
  <c r="AP23" i="14"/>
  <c r="AP24" i="14"/>
  <c r="AP25" i="14"/>
  <c r="AP26" i="14"/>
  <c r="AP14" i="14"/>
  <c r="AN18" i="14"/>
  <c r="AN15" i="14"/>
  <c r="AN16" i="14"/>
  <c r="AN19" i="14"/>
  <c r="AN21" i="14"/>
  <c r="AN23" i="14"/>
  <c r="AN24" i="14"/>
  <c r="AN25" i="14"/>
  <c r="AN26" i="14"/>
  <c r="AN14" i="14"/>
  <c r="H26" i="14"/>
  <c r="I26" i="14" s="1"/>
  <c r="F26" i="14"/>
  <c r="G26" i="14" s="1"/>
  <c r="H25" i="14"/>
  <c r="I25" i="14" s="1"/>
  <c r="F25" i="14"/>
  <c r="G25" i="14" s="1"/>
  <c r="AC24" i="14"/>
  <c r="AA24" i="14"/>
  <c r="H24" i="14"/>
  <c r="I24" i="14" s="1"/>
  <c r="F24" i="14"/>
  <c r="G24" i="14" s="1"/>
  <c r="AB23" i="14"/>
  <c r="AC21" i="14"/>
  <c r="AA21" i="14"/>
  <c r="H21" i="14"/>
  <c r="I21" i="14" s="1"/>
  <c r="F21" i="14"/>
  <c r="G21" i="14" s="1"/>
  <c r="H19" i="14"/>
  <c r="I19" i="14" s="1"/>
  <c r="F19" i="14"/>
  <c r="G19" i="14" s="1"/>
  <c r="H16" i="14"/>
  <c r="I16" i="14" s="1"/>
  <c r="F16" i="14"/>
  <c r="G16" i="14" s="1"/>
  <c r="AC15" i="14"/>
  <c r="AA15" i="14" s="1"/>
  <c r="H15" i="14"/>
  <c r="I15" i="14" s="1"/>
  <c r="F15" i="14"/>
  <c r="G15" i="14" s="1"/>
  <c r="AC14" i="14"/>
  <c r="AA14" i="14"/>
  <c r="I12" i="14"/>
  <c r="AB11" i="14"/>
  <c r="N11" i="14"/>
  <c r="F11" i="14"/>
  <c r="AC9" i="14"/>
  <c r="AA9" i="14"/>
  <c r="O9" i="14"/>
  <c r="N8" i="14"/>
  <c r="F8" i="14"/>
  <c r="AB6" i="14"/>
  <c r="N6" i="14"/>
  <c r="AH14" i="14" l="1"/>
  <c r="AI14" i="14" s="1"/>
  <c r="AJ21" i="14"/>
  <c r="AL21" i="14" s="1"/>
  <c r="AJ16" i="14"/>
  <c r="AL16" i="14" s="1"/>
  <c r="AJ18" i="14"/>
  <c r="AL18" i="14" s="1"/>
  <c r="AJ25" i="14"/>
  <c r="AL25" i="14" s="1"/>
  <c r="AJ14" i="14"/>
  <c r="AL14" i="14" s="1"/>
  <c r="AJ23" i="14"/>
  <c r="AL23" i="14" s="1"/>
  <c r="AJ24" i="14"/>
  <c r="AL24" i="14" s="1"/>
  <c r="AJ19" i="14"/>
  <c r="AL19" i="14" s="1"/>
  <c r="AJ15" i="14"/>
  <c r="AL15" i="14" s="1"/>
  <c r="AH16" i="14"/>
  <c r="AI16" i="14" s="1"/>
  <c r="AH23" i="14"/>
  <c r="AI23" i="14" s="1"/>
  <c r="AH25" i="14"/>
  <c r="AI25" i="14" s="1"/>
  <c r="AH21" i="14"/>
  <c r="AI21" i="14" s="1"/>
  <c r="AH19" i="14"/>
  <c r="AI19" i="14" s="1"/>
  <c r="AH15" i="14"/>
  <c r="AI15" i="14" s="1"/>
  <c r="AH26" i="14"/>
  <c r="AI26" i="14" s="1"/>
  <c r="AH24" i="14"/>
  <c r="AI24" i="14" s="1"/>
  <c r="AH18" i="14"/>
  <c r="AI18" i="14" s="1"/>
  <c r="AC26" i="14"/>
  <c r="AB26" i="14" s="1"/>
  <c r="J26" i="14"/>
  <c r="J24" i="14"/>
  <c r="M25" i="14"/>
  <c r="M21" i="14"/>
  <c r="O7" i="14"/>
  <c r="Q15" i="14"/>
  <c r="Z16" i="14"/>
  <c r="M19" i="14"/>
  <c r="M24" i="14"/>
  <c r="M26" i="14"/>
  <c r="Q16" i="14"/>
  <c r="M16" i="14"/>
  <c r="K19" i="14"/>
  <c r="O19" i="14"/>
  <c r="N19" i="14" s="1"/>
  <c r="J19" i="14"/>
  <c r="K25" i="14"/>
  <c r="J25" i="14"/>
  <c r="O16" i="14"/>
  <c r="S16" i="14"/>
  <c r="K16" i="14"/>
  <c r="U16" i="14"/>
  <c r="J16" i="14"/>
  <c r="K21" i="14"/>
  <c r="O21" i="14"/>
  <c r="N21" i="14" s="1"/>
  <c r="J21" i="14"/>
  <c r="U15" i="14"/>
  <c r="M15" i="14"/>
  <c r="S15" i="14"/>
  <c r="K24" i="14"/>
  <c r="K15" i="14"/>
  <c r="K26" i="14"/>
  <c r="O15" i="14"/>
  <c r="J15" i="14"/>
  <c r="U19" i="14" l="1"/>
  <c r="Q19" i="14"/>
  <c r="S19" i="14"/>
  <c r="U21" i="14"/>
  <c r="Q21" i="14"/>
  <c r="S21" i="14"/>
</calcChain>
</file>

<file path=xl/sharedStrings.xml><?xml version="1.0" encoding="utf-8"?>
<sst xmlns="http://schemas.openxmlformats.org/spreadsheetml/2006/main" count="99" uniqueCount="56">
  <si>
    <t>FOREX</t>
  </si>
  <si>
    <t>OPEN</t>
  </si>
  <si>
    <t>CLOSE</t>
  </si>
  <si>
    <t>BEST PERIOD</t>
  </si>
  <si>
    <t>LONDON : EUR-USD-CAD-GBP-CHF :</t>
  </si>
  <si>
    <t>PACIFIC : JPY-AUD-NZD-HKD :</t>
  </si>
  <si>
    <t>STOCK</t>
  </si>
  <si>
    <t>Market EUR :</t>
  </si>
  <si>
    <t xml:space="preserve"> Market US :</t>
  </si>
  <si>
    <t>CRYPTO</t>
  </si>
  <si>
    <t>Market ASIE :</t>
  </si>
  <si>
    <t>Market US :</t>
  </si>
  <si>
    <t>Open</t>
  </si>
  <si>
    <t>Close</t>
  </si>
  <si>
    <t>/</t>
  </si>
  <si>
    <t>Your UTC Shift Time Zone +/-N :</t>
  </si>
  <si>
    <t>Time base utc</t>
  </si>
  <si>
    <t>-</t>
  </si>
  <si>
    <t>24/24H,  5/7D</t>
  </si>
  <si>
    <t>7h/D,  5/7D</t>
  </si>
  <si>
    <t xml:space="preserve"> 24/24H,  7/7D,  365/365D</t>
  </si>
  <si>
    <t>If SUMMER time in Your LOCAL COUNTRY Turn ON : 1, else 0 :</t>
  </si>
  <si>
    <t>Made by Wolf For EN-BOURSE.FR</t>
  </si>
  <si>
    <t>Your GMT Zone is</t>
  </si>
  <si>
    <r>
      <t xml:space="preserve">Fill </t>
    </r>
    <r>
      <rPr>
        <b/>
        <sz val="14"/>
        <color theme="4" tint="-0.249977111117893"/>
        <rFont val="Calibri"/>
        <family val="2"/>
      </rPr>
      <t>1</t>
    </r>
    <r>
      <rPr>
        <b/>
        <sz val="12"/>
        <color rgb="FF000000"/>
        <rFont val="Calibri"/>
        <family val="2"/>
      </rPr>
      <t xml:space="preserve"> if Summer time in France, </t>
    </r>
    <r>
      <rPr>
        <b/>
        <sz val="14"/>
        <color theme="4" tint="-0.249977111117893"/>
        <rFont val="Calibri"/>
        <family val="2"/>
      </rPr>
      <t>0</t>
    </r>
    <r>
      <rPr>
        <b/>
        <sz val="12"/>
        <color rgb="FF000000"/>
        <rFont val="Calibri"/>
        <family val="2"/>
      </rPr>
      <t xml:space="preserve"> if Winter time in France :</t>
    </r>
  </si>
  <si>
    <t>E.g.: Paris +1, Warsaw +2, Moscow +3, Bangkok +7, Auckland +12</t>
  </si>
  <si>
    <t xml:space="preserve">        London +0,  New York -5, Los Angeles -8, Hohoi -9.5, Niue -11</t>
  </si>
  <si>
    <t>E.g.: July=1, December=0</t>
  </si>
  <si>
    <t>Time Zone UTC +/-N :</t>
  </si>
  <si>
    <t xml:space="preserve">Your DESTINATION </t>
  </si>
  <si>
    <t>Your PC TIME :</t>
  </si>
  <si>
    <t>CALCULATOR TIME ZONE</t>
  </si>
  <si>
    <t>Your GMT Zone is :</t>
  </si>
  <si>
    <t>Your LOCAL LOCATION</t>
  </si>
  <si>
    <t>Your local time (hh:mm) :</t>
  </si>
  <si>
    <t>Shift Summer time 1 else 0 :</t>
  </si>
  <si>
    <t>Your DESTINATION TIME :</t>
  </si>
  <si>
    <t xml:space="preserve"> https://www.timeanddate.com/time/map</t>
  </si>
  <si>
    <t>Find your time zone to use with this calculator</t>
  </si>
  <si>
    <t>E.g.: FR, UK, US, IRAN, NZD, Syndney...=1, Moscow, Mauritius, Congo, ...= 0</t>
  </si>
  <si>
    <r>
      <t>To know the period of Summer Time change of your
local country consult the online link indicated
inside the sheet "</t>
    </r>
    <r>
      <rPr>
        <b/>
        <sz val="11"/>
        <color rgb="FF000000"/>
        <rFont val="Calibri"/>
        <family val="2"/>
      </rPr>
      <t>MAP Time Zone</t>
    </r>
    <r>
      <rPr>
        <sz val="11"/>
        <color rgb="FF000000"/>
        <rFont val="Calibri"/>
        <family val="2"/>
        <charset val="1"/>
      </rPr>
      <t>"</t>
    </r>
  </si>
  <si>
    <t>For information: Interactive real time map time zone online with summer time change date :</t>
  </si>
  <si>
    <r>
      <t>Know your UTC time zone consult the sheet: "</t>
    </r>
    <r>
      <rPr>
        <b/>
        <i/>
        <sz val="12"/>
        <color rgb="FF000000"/>
        <rFont val="Calibri"/>
        <family val="2"/>
      </rPr>
      <t>MAP Time Zone</t>
    </r>
    <r>
      <rPr>
        <i/>
        <sz val="12"/>
        <color rgb="FF000000"/>
        <rFont val="Calibri"/>
        <family val="2"/>
      </rPr>
      <t>"</t>
    </r>
  </si>
  <si>
    <t>CALCULATOR  : BEST TIME TO TRADE</t>
  </si>
  <si>
    <t>Your Time Zone UTC +/-N :</t>
  </si>
  <si>
    <t>London Stock Exchange :</t>
  </si>
  <si>
    <t>Stock Market Francfort, Madrid :</t>
  </si>
  <si>
    <t>Stock Market Milan :</t>
  </si>
  <si>
    <t>New York Stock Exchange (NYSE) :</t>
  </si>
  <si>
    <t>PM :</t>
  </si>
  <si>
    <t>Singapore Exchange :</t>
  </si>
  <si>
    <r>
      <rPr>
        <b/>
        <sz val="11"/>
        <color rgb="FF002060"/>
        <rFont val="Arial"/>
        <family val="2"/>
      </rPr>
      <t>Euronext Paris</t>
    </r>
    <r>
      <rPr>
        <sz val="11"/>
        <color rgb="FF002060"/>
        <rFont val="Arial"/>
        <family val="2"/>
      </rPr>
      <t>, Bruxelles, Amsterdam, Lisbonne :</t>
    </r>
  </si>
  <si>
    <r>
      <t xml:space="preserve">Stock Market Tokyo, </t>
    </r>
    <r>
      <rPr>
        <b/>
        <i/>
        <sz val="11"/>
        <color theme="5" tint="-0.249977111117893"/>
        <rFont val="Arial"/>
        <family val="2"/>
      </rPr>
      <t>AM :</t>
    </r>
  </si>
  <si>
    <r>
      <t xml:space="preserve">Bourse de Hong Kong, </t>
    </r>
    <r>
      <rPr>
        <b/>
        <i/>
        <sz val="11"/>
        <color theme="5" tint="-0.249977111117893"/>
        <rFont val="Arial"/>
        <family val="2"/>
      </rPr>
      <t>AM :</t>
    </r>
  </si>
  <si>
    <t>INTERNATIONAL MARKETS MAIN TIMETABLE</t>
  </si>
  <si>
    <t>© OX2AHD 19112018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</si>
</sst>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[$-F400]h:mm:ss\ AM/PM"/>
  </numFmts>
  <fonts count="56" x14ac:knownFonts="1"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color rgb="FFC00000"/>
      <name val="Calibri"/>
      <family val="2"/>
      <charset val="1"/>
    </font>
    <font>
      <b/>
      <sz val="12"/>
      <color rgb="FF385724"/>
      <name val="Calibri"/>
      <family val="2"/>
      <charset val="1"/>
    </font>
    <font>
      <b/>
      <sz val="12"/>
      <color rgb="FF002060"/>
      <name val="Calibri"/>
      <family val="2"/>
      <charset val="1"/>
    </font>
    <font>
      <i/>
      <sz val="12"/>
      <color rgb="FF2F5597"/>
      <name val="Calibri"/>
      <family val="2"/>
      <charset val="1"/>
    </font>
    <font>
      <sz val="12"/>
      <color rgb="FF000000"/>
      <name val="Calibri"/>
      <family val="2"/>
    </font>
    <font>
      <i/>
      <sz val="12"/>
      <color theme="5"/>
      <name val="Calibri"/>
      <family val="2"/>
    </font>
    <font>
      <sz val="12"/>
      <name val="Calibri"/>
      <family val="2"/>
    </font>
    <font>
      <b/>
      <sz val="12"/>
      <color rgb="FF000000"/>
      <name val="Calibri"/>
      <family val="2"/>
    </font>
    <font>
      <b/>
      <i/>
      <sz val="12"/>
      <color theme="5"/>
      <name val="Calibri"/>
      <family val="2"/>
    </font>
    <font>
      <b/>
      <sz val="12"/>
      <color rgb="FF002060"/>
      <name val="Calibri"/>
      <family val="2"/>
    </font>
    <font>
      <b/>
      <sz val="14"/>
      <color rgb="FFFF0000"/>
      <name val="Calibri"/>
      <family val="2"/>
    </font>
    <font>
      <b/>
      <sz val="14"/>
      <color rgb="FF7030A0"/>
      <name val="Calibri"/>
      <family val="2"/>
    </font>
    <font>
      <b/>
      <sz val="12"/>
      <color rgb="FF7030A0"/>
      <name val="Calibri"/>
      <family val="2"/>
      <charset val="1"/>
    </font>
    <font>
      <b/>
      <sz val="16"/>
      <color rgb="FF7030A0"/>
      <name val="Calibri"/>
      <family val="2"/>
    </font>
    <font>
      <b/>
      <i/>
      <sz val="12"/>
      <color rgb="FF000000"/>
      <name val="Calibri"/>
      <family val="2"/>
    </font>
    <font>
      <i/>
      <sz val="10"/>
      <color rgb="FF2F5597"/>
      <name val="Calibri"/>
      <family val="2"/>
    </font>
    <font>
      <b/>
      <sz val="11"/>
      <color rgb="FF000000"/>
      <name val="Calibri"/>
      <family val="2"/>
    </font>
    <font>
      <i/>
      <sz val="9"/>
      <color rgb="FF000000"/>
      <name val="Calibri"/>
      <family val="2"/>
    </font>
    <font>
      <b/>
      <sz val="14"/>
      <color theme="4" tint="-0.249977111117893"/>
      <name val="Calibri"/>
      <family val="2"/>
    </font>
    <font>
      <i/>
      <sz val="12"/>
      <color rgb="FF000000"/>
      <name val="Calibri"/>
      <family val="2"/>
    </font>
    <font>
      <b/>
      <sz val="14"/>
      <color theme="9" tint="-0.249977111117893"/>
      <name val="Calibri"/>
      <family val="2"/>
    </font>
    <font>
      <sz val="11"/>
      <name val="Calibri"/>
      <family val="2"/>
      <charset val="1"/>
    </font>
    <font>
      <u/>
      <sz val="11"/>
      <color theme="10"/>
      <name val="Calibri"/>
      <family val="2"/>
      <charset val="1"/>
    </font>
    <font>
      <b/>
      <u/>
      <sz val="12"/>
      <color theme="10"/>
      <name val="Calibri"/>
      <family val="2"/>
    </font>
    <font>
      <b/>
      <i/>
      <sz val="12"/>
      <name val="Calibri"/>
      <family val="2"/>
    </font>
    <font>
      <b/>
      <sz val="15"/>
      <name val="Calibri"/>
      <family val="2"/>
    </font>
    <font>
      <sz val="12"/>
      <color rgb="FF002060"/>
      <name val="Calibri"/>
      <family val="2"/>
      <charset val="1"/>
    </font>
    <font>
      <i/>
      <sz val="12"/>
      <color theme="5" tint="-0.249977111117893"/>
      <name val="Calibri"/>
      <family val="2"/>
    </font>
    <font>
      <i/>
      <sz val="11"/>
      <color theme="5" tint="-0.249977111117893"/>
      <name val="Arial"/>
      <family val="2"/>
    </font>
    <font>
      <i/>
      <sz val="11"/>
      <color theme="5" tint="-0.249977111117893"/>
      <name val="Calibri"/>
      <family val="2"/>
      <charset val="1"/>
    </font>
    <font>
      <b/>
      <sz val="11"/>
      <name val="Arial"/>
      <family val="2"/>
    </font>
    <font>
      <b/>
      <sz val="12"/>
      <name val="Calibri"/>
      <family val="2"/>
      <charset val="1"/>
    </font>
    <font>
      <b/>
      <sz val="12"/>
      <name val="Arial"/>
      <family val="2"/>
    </font>
    <font>
      <sz val="11"/>
      <color rgb="FF002060"/>
      <name val="Arial"/>
      <family val="2"/>
    </font>
    <font>
      <b/>
      <sz val="11"/>
      <color rgb="FF002060"/>
      <name val="Arial"/>
      <family val="2"/>
    </font>
    <font>
      <i/>
      <sz val="11"/>
      <color rgb="FF002060"/>
      <name val="Arial"/>
      <family val="2"/>
    </font>
    <font>
      <b/>
      <sz val="12"/>
      <color rgb="FF002060"/>
      <name val="Arial"/>
      <family val="2"/>
    </font>
    <font>
      <b/>
      <sz val="11"/>
      <color theme="9" tint="-0.499984740745262"/>
      <name val="Arial"/>
      <family val="2"/>
    </font>
    <font>
      <i/>
      <sz val="11"/>
      <color theme="9" tint="-0.499984740745262"/>
      <name val="Arial"/>
      <family val="2"/>
    </font>
    <font>
      <b/>
      <sz val="12"/>
      <color theme="9" tint="-0.499984740745262"/>
      <name val="Arial"/>
      <family val="2"/>
    </font>
    <font>
      <b/>
      <sz val="11"/>
      <color theme="5" tint="-0.249977111117893"/>
      <name val="Arial"/>
      <family val="2"/>
    </font>
    <font>
      <b/>
      <i/>
      <sz val="11"/>
      <color theme="5" tint="-0.249977111117893"/>
      <name val="Arial"/>
      <family val="2"/>
    </font>
    <font>
      <b/>
      <sz val="12"/>
      <color theme="5" tint="-0.249977111117893"/>
      <name val="Arial"/>
      <family val="2"/>
    </font>
    <font>
      <sz val="11"/>
      <color theme="5" tint="-0.249977111117893"/>
      <name val="Calibri"/>
      <family val="2"/>
      <charset val="1"/>
    </font>
    <font>
      <b/>
      <i/>
      <sz val="11"/>
      <name val="Calibri"/>
      <family val="2"/>
    </font>
    <font>
      <b/>
      <sz val="12"/>
      <color theme="5" tint="-0.249977111117893"/>
      <name val="Calibri"/>
      <family val="2"/>
      <charset val="1"/>
    </font>
    <font>
      <b/>
      <sz val="12"/>
      <color theme="9" tint="-0.499984740745262"/>
      <name val="Calibri"/>
      <family val="2"/>
      <charset val="1"/>
    </font>
    <font>
      <b/>
      <sz val="10"/>
      <color theme="9" tint="-0.499984740745262"/>
      <name val="Arial"/>
      <family val="2"/>
    </font>
    <font>
      <sz val="11"/>
      <color theme="9" tint="-0.499984740745262"/>
      <name val="Calibri"/>
      <family val="2"/>
      <charset val="1"/>
    </font>
    <font>
      <b/>
      <sz val="10"/>
      <color rgb="FFC00000"/>
      <name val="Arial"/>
      <family val="2"/>
    </font>
    <font>
      <b/>
      <sz val="11"/>
      <color rgb="FFC00000"/>
      <name val="Arial"/>
      <family val="2"/>
    </font>
    <font>
      <sz val="11"/>
      <color rgb="FFC00000"/>
      <name val="Calibri"/>
      <family val="2"/>
      <charset val="1"/>
    </font>
    <font>
      <b/>
      <i/>
      <sz val="11"/>
      <color theme="5" tint="-0.249977111117893"/>
      <name val="Calibri"/>
      <family val="2"/>
      <charset val="1"/>
    </font>
  </fonts>
  <fills count="17">
    <fill>
      <patternFill patternType="none"/>
    </fill>
    <fill>
      <patternFill patternType="gray125"/>
    </fill>
    <fill>
      <patternFill patternType="solid">
        <fgColor rgb="FF002060"/>
        <bgColor rgb="FF071136"/>
      </patternFill>
    </fill>
    <fill>
      <patternFill patternType="solid">
        <fgColor rgb="FF203864"/>
        <bgColor rgb="FF002060"/>
      </patternFill>
    </fill>
    <fill>
      <patternFill patternType="solid">
        <fgColor theme="4" tint="0.79998168889431442"/>
        <bgColor rgb="FF99CCFF"/>
      </patternFill>
    </fill>
    <fill>
      <patternFill patternType="solid">
        <fgColor theme="4" tint="0.79998168889431442"/>
        <b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rgb="FF99CCFF"/>
      </patternFill>
    </fill>
    <fill>
      <patternFill patternType="solid">
        <fgColor theme="4" tint="0.59999389629810485"/>
        <bgColor rgb="FFF2F2F2"/>
      </patternFill>
    </fill>
    <fill>
      <patternFill patternType="solid">
        <fgColor theme="8" tint="0.79998168889431442"/>
        <bgColor rgb="FFF2F2F2"/>
      </patternFill>
    </fill>
    <fill>
      <patternFill patternType="solid">
        <fgColor theme="8" tint="0.79998168889431442"/>
        <bgColor rgb="FF99CCFF"/>
      </patternFill>
    </fill>
    <fill>
      <patternFill patternType="solid">
        <fgColor rgb="FFFF99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2060"/>
        <bgColor rgb="FF002060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207">
    <xf numFmtId="0" fontId="0" fillId="0" borderId="0" xfId="0"/>
    <xf numFmtId="0" fontId="1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" fillId="7" borderId="0" xfId="0" applyFont="1" applyFill="1" applyAlignment="1">
      <alignment vertical="center"/>
    </xf>
    <xf numFmtId="0" fontId="1" fillId="8" borderId="0" xfId="0" applyFont="1" applyFill="1" applyAlignment="1">
      <alignment vertical="center"/>
    </xf>
    <xf numFmtId="0" fontId="12" fillId="6" borderId="0" xfId="0" applyFont="1" applyFill="1" applyAlignment="1">
      <alignment horizontal="center" vertical="center"/>
    </xf>
    <xf numFmtId="20" fontId="4" fillId="4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20" fontId="3" fillId="4" borderId="0" xfId="0" applyNumberFormat="1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8" fillId="8" borderId="0" xfId="0" applyFont="1" applyFill="1" applyAlignment="1">
      <alignment vertical="center"/>
    </xf>
    <xf numFmtId="0" fontId="1" fillId="8" borderId="0" xfId="0" applyNumberFormat="1" applyFont="1" applyFill="1" applyAlignment="1">
      <alignment horizontal="center" vertical="center"/>
    </xf>
    <xf numFmtId="0" fontId="9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0" fontId="7" fillId="8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right" vertical="center"/>
    </xf>
    <xf numFmtId="164" fontId="1" fillId="8" borderId="0" xfId="0" applyNumberFormat="1" applyFont="1" applyFill="1" applyAlignment="1">
      <alignment vertical="center"/>
    </xf>
    <xf numFmtId="0" fontId="9" fillId="8" borderId="0" xfId="0" applyFont="1" applyFill="1" applyAlignment="1">
      <alignment horizontal="right" vertical="center"/>
    </xf>
    <xf numFmtId="0" fontId="10" fillId="8" borderId="0" xfId="0" applyNumberFormat="1" applyFont="1" applyFill="1" applyAlignment="1">
      <alignment horizontal="center" vertical="center"/>
    </xf>
    <xf numFmtId="0" fontId="11" fillId="8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vertical="center"/>
    </xf>
    <xf numFmtId="0" fontId="1" fillId="7" borderId="0" xfId="0" applyNumberFormat="1" applyFont="1" applyFill="1" applyAlignment="1">
      <alignment horizontal="center" vertical="center"/>
    </xf>
    <xf numFmtId="0" fontId="9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right" vertical="center"/>
    </xf>
    <xf numFmtId="0" fontId="1" fillId="7" borderId="0" xfId="0" applyFont="1" applyFill="1" applyAlignment="1">
      <alignment horizontal="left" vertical="center"/>
    </xf>
    <xf numFmtId="0" fontId="8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right" vertical="center"/>
    </xf>
    <xf numFmtId="20" fontId="1" fillId="8" borderId="0" xfId="0" applyNumberFormat="1" applyFont="1" applyFill="1" applyAlignment="1">
      <alignment horizontal="center" vertical="center"/>
    </xf>
    <xf numFmtId="0" fontId="9" fillId="8" borderId="0" xfId="0" applyNumberFormat="1" applyFont="1" applyFill="1" applyAlignment="1">
      <alignment horizontal="right" vertical="center"/>
    </xf>
    <xf numFmtId="0" fontId="8" fillId="8" borderId="0" xfId="0" applyNumberFormat="1" applyFont="1" applyFill="1" applyAlignment="1">
      <alignment horizontal="center" vertical="center"/>
    </xf>
    <xf numFmtId="0" fontId="8" fillId="8" borderId="0" xfId="0" applyNumberFormat="1" applyFont="1" applyFill="1" applyAlignment="1">
      <alignment vertical="center"/>
    </xf>
    <xf numFmtId="0" fontId="7" fillId="7" borderId="0" xfId="0" applyFont="1" applyFill="1" applyAlignment="1">
      <alignment horizontal="center" vertical="center"/>
    </xf>
    <xf numFmtId="164" fontId="1" fillId="7" borderId="0" xfId="0" applyNumberFormat="1" applyFont="1" applyFill="1" applyAlignment="1">
      <alignment vertical="center"/>
    </xf>
    <xf numFmtId="0" fontId="11" fillId="7" borderId="0" xfId="0" applyNumberFormat="1" applyFont="1" applyFill="1" applyAlignment="1">
      <alignment horizontal="center" vertical="center"/>
    </xf>
    <xf numFmtId="20" fontId="8" fillId="7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8" fillId="7" borderId="0" xfId="0" applyNumberFormat="1" applyFont="1" applyFill="1" applyAlignment="1">
      <alignment vertical="center"/>
    </xf>
    <xf numFmtId="20" fontId="4" fillId="10" borderId="0" xfId="0" applyNumberFormat="1" applyFont="1" applyFill="1" applyAlignment="1">
      <alignment horizontal="center" vertical="center"/>
    </xf>
    <xf numFmtId="20" fontId="5" fillId="10" borderId="0" xfId="0" applyNumberFormat="1" applyFont="1" applyFill="1" applyAlignment="1">
      <alignment horizontal="center" vertical="center"/>
    </xf>
    <xf numFmtId="20" fontId="3" fillId="10" borderId="0" xfId="0" applyNumberFormat="1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6" fillId="3" borderId="0" xfId="0" applyFont="1" applyFill="1" applyBorder="1" applyAlignment="1">
      <alignment vertical="center"/>
    </xf>
    <xf numFmtId="0" fontId="3" fillId="12" borderId="0" xfId="0" applyFont="1" applyFill="1" applyAlignment="1">
      <alignment vertical="center"/>
    </xf>
    <xf numFmtId="0" fontId="11" fillId="7" borderId="0" xfId="0" applyNumberFormat="1" applyFont="1" applyFill="1" applyAlignment="1">
      <alignment horizontal="right" vertical="center"/>
    </xf>
    <xf numFmtId="0" fontId="11" fillId="10" borderId="0" xfId="0" applyNumberFormat="1" applyFont="1" applyFill="1" applyAlignment="1">
      <alignment horizontal="center" vertical="center"/>
    </xf>
    <xf numFmtId="0" fontId="11" fillId="2" borderId="0" xfId="0" applyNumberFormat="1" applyFont="1" applyFill="1" applyAlignment="1">
      <alignment horizontal="center" vertical="center"/>
    </xf>
    <xf numFmtId="0" fontId="11" fillId="10" borderId="0" xfId="0" applyNumberFormat="1" applyFont="1" applyFill="1" applyAlignment="1">
      <alignment horizontal="left" vertical="center"/>
    </xf>
    <xf numFmtId="0" fontId="8" fillId="3" borderId="0" xfId="0" applyNumberFormat="1" applyFont="1" applyFill="1" applyBorder="1" applyAlignment="1">
      <alignment vertical="center"/>
    </xf>
    <xf numFmtId="0" fontId="11" fillId="10" borderId="0" xfId="0" applyNumberFormat="1" applyFont="1" applyFill="1" applyBorder="1" applyAlignment="1">
      <alignment horizontal="center" vertical="center"/>
    </xf>
    <xf numFmtId="0" fontId="1" fillId="14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8" fillId="14" borderId="0" xfId="0" applyNumberFormat="1" applyFont="1" applyFill="1" applyAlignment="1">
      <alignment horizontal="center" vertical="center"/>
    </xf>
    <xf numFmtId="0" fontId="9" fillId="14" borderId="0" xfId="0" applyNumberFormat="1" applyFont="1" applyFill="1" applyAlignment="1">
      <alignment horizontal="center" vertical="center"/>
    </xf>
    <xf numFmtId="0" fontId="1" fillId="14" borderId="0" xfId="0" applyFont="1" applyFill="1" applyAlignment="1">
      <alignment horizontal="center" vertical="center"/>
    </xf>
    <xf numFmtId="14" fontId="1" fillId="14" borderId="0" xfId="0" applyNumberFormat="1" applyFont="1" applyFill="1" applyAlignment="1">
      <alignment horizontal="left" vertical="center"/>
    </xf>
    <xf numFmtId="0" fontId="10" fillId="14" borderId="0" xfId="0" applyFont="1" applyFill="1" applyAlignment="1">
      <alignment horizontal="right" vertical="center"/>
    </xf>
    <xf numFmtId="14" fontId="10" fillId="14" borderId="0" xfId="0" applyNumberFormat="1" applyFont="1" applyFill="1" applyAlignment="1">
      <alignment horizontal="right" vertical="center"/>
    </xf>
    <xf numFmtId="0" fontId="17" fillId="14" borderId="0" xfId="0" applyFont="1" applyFill="1" applyAlignment="1">
      <alignment horizontal="center" vertical="center"/>
    </xf>
    <xf numFmtId="0" fontId="1" fillId="15" borderId="0" xfId="0" applyFont="1" applyFill="1" applyAlignment="1">
      <alignment vertical="center"/>
    </xf>
    <xf numFmtId="0" fontId="8" fillId="15" borderId="0" xfId="0" applyFont="1" applyFill="1" applyAlignment="1">
      <alignment vertical="center"/>
    </xf>
    <xf numFmtId="0" fontId="8" fillId="15" borderId="0" xfId="0" applyNumberFormat="1" applyFont="1" applyFill="1" applyAlignment="1">
      <alignment horizontal="center" vertical="center"/>
    </xf>
    <xf numFmtId="0" fontId="9" fillId="15" borderId="0" xfId="0" applyNumberFormat="1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/>
    </xf>
    <xf numFmtId="0" fontId="7" fillId="15" borderId="0" xfId="0" applyFont="1" applyFill="1" applyAlignment="1">
      <alignment horizontal="left" vertical="center"/>
    </xf>
    <xf numFmtId="14" fontId="10" fillId="15" borderId="0" xfId="0" applyNumberFormat="1" applyFont="1" applyFill="1" applyAlignment="1">
      <alignment horizontal="right" vertical="center"/>
    </xf>
    <xf numFmtId="0" fontId="13" fillId="7" borderId="0" xfId="0" applyFont="1" applyFill="1" applyAlignment="1">
      <alignment vertical="center"/>
    </xf>
    <xf numFmtId="0" fontId="20" fillId="7" borderId="0" xfId="0" applyFont="1" applyFill="1" applyAlignment="1">
      <alignment vertical="center"/>
    </xf>
    <xf numFmtId="0" fontId="20" fillId="15" borderId="0" xfId="0" applyFont="1" applyFill="1" applyAlignment="1">
      <alignment vertical="center"/>
    </xf>
    <xf numFmtId="0" fontId="1" fillId="7" borderId="0" xfId="0" applyNumberFormat="1" applyFont="1" applyFill="1" applyAlignment="1">
      <alignment vertical="center"/>
    </xf>
    <xf numFmtId="0" fontId="1" fillId="8" borderId="0" xfId="0" applyNumberFormat="1" applyFont="1" applyFill="1" applyAlignment="1">
      <alignment vertical="center"/>
    </xf>
    <xf numFmtId="21" fontId="22" fillId="7" borderId="0" xfId="0" applyNumberFormat="1" applyFont="1" applyFill="1" applyAlignment="1">
      <alignment horizontal="right" vertical="center"/>
    </xf>
    <xf numFmtId="21" fontId="22" fillId="7" borderId="0" xfId="0" applyNumberFormat="1" applyFont="1" applyFill="1" applyAlignment="1">
      <alignment vertical="center"/>
    </xf>
    <xf numFmtId="20" fontId="22" fillId="7" borderId="0" xfId="0" applyNumberFormat="1" applyFont="1" applyFill="1" applyAlignment="1">
      <alignment horizontal="center" vertical="center"/>
    </xf>
    <xf numFmtId="0" fontId="22" fillId="14" borderId="0" xfId="0" applyFont="1" applyFill="1" applyAlignment="1">
      <alignment horizontal="right" vertical="center"/>
    </xf>
    <xf numFmtId="21" fontId="10" fillId="7" borderId="1" xfId="0" applyNumberFormat="1" applyFont="1" applyFill="1" applyBorder="1" applyAlignment="1">
      <alignment horizontal="right" vertical="center"/>
    </xf>
    <xf numFmtId="0" fontId="8" fillId="7" borderId="2" xfId="0" applyNumberFormat="1" applyFont="1" applyFill="1" applyBorder="1" applyAlignment="1">
      <alignment horizontal="center" vertical="center"/>
    </xf>
    <xf numFmtId="20" fontId="23" fillId="9" borderId="3" xfId="0" applyNumberFormat="1" applyFont="1" applyFill="1" applyBorder="1" applyAlignment="1" applyProtection="1">
      <alignment horizontal="center" vertical="center"/>
      <protection locked="0"/>
    </xf>
    <xf numFmtId="21" fontId="14" fillId="6" borderId="4" xfId="0" applyNumberFormat="1" applyFont="1" applyFill="1" applyBorder="1" applyAlignment="1">
      <alignment horizontal="right" vertical="center"/>
    </xf>
    <xf numFmtId="21" fontId="1" fillId="6" borderId="5" xfId="0" applyNumberFormat="1" applyFont="1" applyFill="1" applyBorder="1" applyAlignment="1">
      <alignment horizontal="center" vertical="center"/>
    </xf>
    <xf numFmtId="20" fontId="14" fillId="6" borderId="6" xfId="0" applyNumberFormat="1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vertical="center"/>
    </xf>
    <xf numFmtId="0" fontId="22" fillId="7" borderId="0" xfId="0" applyFont="1" applyFill="1" applyAlignment="1">
      <alignment vertical="center"/>
    </xf>
    <xf numFmtId="0" fontId="24" fillId="8" borderId="0" xfId="0" applyFont="1" applyFill="1" applyProtection="1"/>
    <xf numFmtId="0" fontId="29" fillId="8" borderId="0" xfId="0" applyFont="1" applyFill="1" applyAlignment="1">
      <alignment horizontal="center" vertical="center"/>
    </xf>
    <xf numFmtId="0" fontId="16" fillId="6" borderId="0" xfId="0" applyFont="1" applyFill="1" applyAlignment="1">
      <alignment vertical="center"/>
    </xf>
    <xf numFmtId="0" fontId="22" fillId="7" borderId="0" xfId="0" applyFont="1" applyFill="1" applyAlignment="1">
      <alignment horizontal="right" vertical="center"/>
    </xf>
    <xf numFmtId="0" fontId="17" fillId="7" borderId="0" xfId="0" applyFont="1" applyFill="1" applyAlignment="1">
      <alignment horizontal="center" vertical="center"/>
    </xf>
    <xf numFmtId="0" fontId="10" fillId="7" borderId="0" xfId="0" applyNumberFormat="1" applyFont="1" applyFill="1" applyAlignment="1">
      <alignment horizontal="center" vertical="center"/>
    </xf>
    <xf numFmtId="21" fontId="10" fillId="7" borderId="0" xfId="0" applyNumberFormat="1" applyFont="1" applyFill="1" applyAlignment="1">
      <alignment horizontal="right" vertical="center"/>
    </xf>
    <xf numFmtId="0" fontId="23" fillId="9" borderId="0" xfId="0" applyNumberFormat="1" applyFont="1" applyFill="1" applyAlignment="1" applyProtection="1">
      <alignment horizontal="center" vertical="center"/>
      <protection locked="0"/>
    </xf>
    <xf numFmtId="0" fontId="1" fillId="7" borderId="0" xfId="0" applyFont="1" applyFill="1" applyAlignment="1">
      <alignment horizontal="center" vertical="center"/>
    </xf>
    <xf numFmtId="0" fontId="14" fillId="9" borderId="0" xfId="0" applyNumberFormat="1" applyFont="1" applyFill="1" applyAlignment="1" applyProtection="1">
      <alignment horizontal="center" vertical="center"/>
      <protection locked="0"/>
    </xf>
    <xf numFmtId="0" fontId="18" fillId="3" borderId="0" xfId="0" applyFont="1" applyFill="1" applyBorder="1" applyAlignment="1">
      <alignment horizontal="right" vertical="center"/>
    </xf>
    <xf numFmtId="21" fontId="10" fillId="7" borderId="0" xfId="0" applyNumberFormat="1" applyFont="1" applyFill="1" applyAlignment="1">
      <alignment horizontal="right" vertical="center"/>
    </xf>
    <xf numFmtId="0" fontId="20" fillId="14" borderId="0" xfId="0" applyFont="1" applyFill="1" applyAlignment="1">
      <alignment horizontal="left" vertical="top"/>
    </xf>
    <xf numFmtId="0" fontId="0" fillId="8" borderId="0" xfId="0" applyFont="1" applyFill="1" applyBorder="1" applyAlignment="1">
      <alignment vertical="center"/>
    </xf>
    <xf numFmtId="0" fontId="0" fillId="6" borderId="0" xfId="0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0" fontId="30" fillId="6" borderId="0" xfId="0" applyNumberFormat="1" applyFont="1" applyFill="1" applyAlignment="1">
      <alignment vertical="center"/>
    </xf>
    <xf numFmtId="20" fontId="22" fillId="6" borderId="0" xfId="0" applyNumberFormat="1" applyFont="1" applyFill="1" applyAlignment="1">
      <alignment vertical="center"/>
    </xf>
    <xf numFmtId="0" fontId="22" fillId="6" borderId="0" xfId="0" applyFont="1" applyFill="1" applyAlignment="1">
      <alignment vertical="center"/>
    </xf>
    <xf numFmtId="0" fontId="32" fillId="6" borderId="0" xfId="0" applyFont="1" applyFill="1" applyBorder="1" applyAlignment="1">
      <alignment horizontal="right" vertical="center"/>
    </xf>
    <xf numFmtId="0" fontId="31" fillId="6" borderId="0" xfId="0" applyFont="1" applyFill="1" applyBorder="1" applyAlignment="1">
      <alignment horizontal="right" vertical="center" wrapText="1"/>
    </xf>
    <xf numFmtId="20" fontId="33" fillId="6" borderId="0" xfId="0" applyNumberFormat="1" applyFont="1" applyFill="1" applyBorder="1" applyAlignment="1">
      <alignment horizontal="center" vertical="center" wrapText="1"/>
    </xf>
    <xf numFmtId="0" fontId="8" fillId="6" borderId="0" xfId="0" applyNumberFormat="1" applyFont="1" applyFill="1" applyAlignment="1">
      <alignment horizontal="center" vertical="center"/>
    </xf>
    <xf numFmtId="0" fontId="1" fillId="6" borderId="0" xfId="0" applyNumberFormat="1" applyFont="1" applyFill="1" applyAlignment="1">
      <alignment horizontal="right" vertical="center"/>
    </xf>
    <xf numFmtId="0" fontId="1" fillId="8" borderId="0" xfId="0" applyFont="1" applyFill="1" applyBorder="1" applyAlignment="1">
      <alignment vertical="center"/>
    </xf>
    <xf numFmtId="0" fontId="1" fillId="7" borderId="0" xfId="0" applyFont="1" applyFill="1" applyBorder="1" applyAlignment="1">
      <alignment vertical="center"/>
    </xf>
    <xf numFmtId="0" fontId="0" fillId="7" borderId="0" xfId="0" applyFont="1" applyFill="1" applyBorder="1" applyAlignment="1">
      <alignment vertical="center"/>
    </xf>
    <xf numFmtId="0" fontId="34" fillId="8" borderId="0" xfId="0" applyFont="1" applyFill="1" applyBorder="1" applyAlignment="1">
      <alignment horizontal="center" vertical="center"/>
    </xf>
    <xf numFmtId="0" fontId="34" fillId="7" borderId="0" xfId="0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right" vertical="center" wrapText="1"/>
    </xf>
    <xf numFmtId="0" fontId="39" fillId="6" borderId="0" xfId="0" applyFont="1" applyFill="1" applyBorder="1" applyAlignment="1">
      <alignment horizontal="center" vertical="center" wrapText="1"/>
    </xf>
    <xf numFmtId="20" fontId="40" fillId="6" borderId="0" xfId="0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center" vertical="center" wrapText="1"/>
    </xf>
    <xf numFmtId="0" fontId="46" fillId="6" borderId="0" xfId="0" applyFont="1" applyFill="1" applyBorder="1" applyAlignment="1">
      <alignment vertical="center"/>
    </xf>
    <xf numFmtId="0" fontId="47" fillId="7" borderId="0" xfId="0" applyNumberFormat="1" applyFont="1" applyFill="1" applyAlignment="1">
      <alignment horizontal="center" vertical="center"/>
    </xf>
    <xf numFmtId="0" fontId="18" fillId="16" borderId="0" xfId="0" applyFont="1" applyFill="1" applyBorder="1" applyAlignment="1">
      <alignment vertical="center"/>
    </xf>
    <xf numFmtId="0" fontId="5" fillId="11" borderId="0" xfId="0" applyFont="1" applyFill="1" applyBorder="1" applyAlignment="1">
      <alignment horizontal="right" vertical="center"/>
    </xf>
    <xf numFmtId="0" fontId="51" fillId="6" borderId="0" xfId="0" applyFont="1" applyFill="1" applyBorder="1" applyAlignment="1">
      <alignment vertical="center"/>
    </xf>
    <xf numFmtId="0" fontId="36" fillId="6" borderId="7" xfId="0" applyFont="1" applyFill="1" applyBorder="1" applyAlignment="1">
      <alignment horizontal="right" vertical="center" wrapText="1"/>
    </xf>
    <xf numFmtId="0" fontId="38" fillId="6" borderId="8" xfId="0" applyFont="1" applyFill="1" applyBorder="1" applyAlignment="1">
      <alignment horizontal="right" vertical="center" wrapText="1"/>
    </xf>
    <xf numFmtId="20" fontId="40" fillId="6" borderId="8" xfId="0" applyNumberFormat="1" applyFont="1" applyFill="1" applyBorder="1" applyAlignment="1">
      <alignment horizontal="center" vertical="center" wrapText="1"/>
    </xf>
    <xf numFmtId="0" fontId="39" fillId="6" borderId="8" xfId="0" applyFont="1" applyFill="1" applyBorder="1" applyAlignment="1">
      <alignment horizontal="center" vertical="center" wrapText="1"/>
    </xf>
    <xf numFmtId="20" fontId="53" fillId="6" borderId="9" xfId="0" applyNumberFormat="1" applyFont="1" applyFill="1" applyBorder="1" applyAlignment="1">
      <alignment horizontal="center" vertical="center" wrapText="1"/>
    </xf>
    <xf numFmtId="0" fontId="37" fillId="6" borderId="10" xfId="0" applyFont="1" applyFill="1" applyBorder="1" applyAlignment="1">
      <alignment horizontal="right" vertical="center" wrapText="1"/>
    </xf>
    <xf numFmtId="20" fontId="53" fillId="6" borderId="11" xfId="0" applyNumberFormat="1" applyFont="1" applyFill="1" applyBorder="1" applyAlignment="1">
      <alignment horizontal="center" vertical="center" wrapText="1"/>
    </xf>
    <xf numFmtId="0" fontId="37" fillId="6" borderId="12" xfId="0" applyFont="1" applyFill="1" applyBorder="1" applyAlignment="1">
      <alignment horizontal="right" vertical="center" wrapText="1"/>
    </xf>
    <xf numFmtId="0" fontId="38" fillId="6" borderId="13" xfId="0" applyFont="1" applyFill="1" applyBorder="1" applyAlignment="1">
      <alignment horizontal="right" vertical="center" wrapText="1"/>
    </xf>
    <xf numFmtId="20" fontId="40" fillId="6" borderId="13" xfId="0" applyNumberFormat="1" applyFont="1" applyFill="1" applyBorder="1" applyAlignment="1">
      <alignment horizontal="center" vertical="center" wrapText="1"/>
    </xf>
    <xf numFmtId="0" fontId="39" fillId="6" borderId="13" xfId="0" applyFont="1" applyFill="1" applyBorder="1" applyAlignment="1">
      <alignment horizontal="center" vertical="center" wrapText="1"/>
    </xf>
    <xf numFmtId="20" fontId="53" fillId="6" borderId="14" xfId="0" applyNumberFormat="1" applyFont="1" applyFill="1" applyBorder="1" applyAlignment="1">
      <alignment horizontal="center" vertical="center" wrapText="1"/>
    </xf>
    <xf numFmtId="0" fontId="40" fillId="6" borderId="7" xfId="0" applyFont="1" applyFill="1" applyBorder="1" applyAlignment="1">
      <alignment horizontal="right" vertical="center" wrapText="1"/>
    </xf>
    <xf numFmtId="0" fontId="41" fillId="6" borderId="8" xfId="0" applyFont="1" applyFill="1" applyBorder="1" applyAlignment="1">
      <alignment horizontal="right" vertical="center" wrapText="1"/>
    </xf>
    <xf numFmtId="0" fontId="42" fillId="6" borderId="8" xfId="0" applyFont="1" applyFill="1" applyBorder="1" applyAlignment="1">
      <alignment horizontal="center" vertical="center" wrapText="1"/>
    </xf>
    <xf numFmtId="0" fontId="40" fillId="6" borderId="12" xfId="0" applyFont="1" applyFill="1" applyBorder="1" applyAlignment="1">
      <alignment horizontal="right" vertical="center" wrapText="1"/>
    </xf>
    <xf numFmtId="0" fontId="41" fillId="6" borderId="13" xfId="0" applyFont="1" applyFill="1" applyBorder="1" applyAlignment="1">
      <alignment horizontal="right" vertical="center" wrapText="1"/>
    </xf>
    <xf numFmtId="0" fontId="42" fillId="6" borderId="13" xfId="0" applyFont="1" applyFill="1" applyBorder="1" applyAlignment="1">
      <alignment horizontal="center" vertical="center" wrapText="1"/>
    </xf>
    <xf numFmtId="0" fontId="43" fillId="6" borderId="7" xfId="0" applyFont="1" applyFill="1" applyBorder="1" applyAlignment="1">
      <alignment horizontal="right" vertical="center" wrapText="1"/>
    </xf>
    <xf numFmtId="0" fontId="31" fillId="6" borderId="8" xfId="0" applyFont="1" applyFill="1" applyBorder="1" applyAlignment="1">
      <alignment horizontal="right" vertical="center" wrapText="1"/>
    </xf>
    <xf numFmtId="0" fontId="45" fillId="6" borderId="8" xfId="0" applyFont="1" applyFill="1" applyBorder="1" applyAlignment="1">
      <alignment horizontal="center" vertical="center" wrapText="1"/>
    </xf>
    <xf numFmtId="0" fontId="46" fillId="6" borderId="10" xfId="0" applyFont="1" applyFill="1" applyBorder="1" applyAlignment="1">
      <alignment vertical="center"/>
    </xf>
    <xf numFmtId="0" fontId="54" fillId="6" borderId="11" xfId="0" applyFont="1" applyFill="1" applyBorder="1" applyAlignment="1">
      <alignment vertical="center"/>
    </xf>
    <xf numFmtId="0" fontId="44" fillId="6" borderId="10" xfId="0" applyFont="1" applyFill="1" applyBorder="1" applyAlignment="1">
      <alignment horizontal="right" vertical="center" wrapText="1"/>
    </xf>
    <xf numFmtId="0" fontId="43" fillId="6" borderId="10" xfId="0" applyFont="1" applyFill="1" applyBorder="1" applyAlignment="1">
      <alignment horizontal="right" vertical="center" wrapText="1"/>
    </xf>
    <xf numFmtId="0" fontId="43" fillId="6" borderId="12" xfId="0" applyFont="1" applyFill="1" applyBorder="1" applyAlignment="1">
      <alignment horizontal="right" vertical="center" wrapText="1"/>
    </xf>
    <xf numFmtId="0" fontId="31" fillId="6" borderId="13" xfId="0" applyFont="1" applyFill="1" applyBorder="1" applyAlignment="1">
      <alignment horizontal="right" vertical="center" wrapText="1"/>
    </xf>
    <xf numFmtId="0" fontId="45" fillId="6" borderId="13" xfId="0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right" vertical="center"/>
    </xf>
    <xf numFmtId="0" fontId="31" fillId="7" borderId="0" xfId="0" applyFont="1" applyFill="1" applyBorder="1" applyAlignment="1">
      <alignment horizontal="right" vertical="center" wrapText="1"/>
    </xf>
    <xf numFmtId="20" fontId="40" fillId="7" borderId="0" xfId="0" applyNumberFormat="1" applyFont="1" applyFill="1" applyBorder="1" applyAlignment="1">
      <alignment horizontal="center" vertical="center" wrapText="1"/>
    </xf>
    <xf numFmtId="0" fontId="35" fillId="7" borderId="0" xfId="0" applyFont="1" applyFill="1" applyBorder="1" applyAlignment="1">
      <alignment horizontal="center" vertical="center" wrapText="1"/>
    </xf>
    <xf numFmtId="20" fontId="53" fillId="7" borderId="0" xfId="0" applyNumberFormat="1" applyFont="1" applyFill="1" applyBorder="1" applyAlignment="1">
      <alignment horizontal="center" vertical="center" wrapText="1"/>
    </xf>
    <xf numFmtId="0" fontId="40" fillId="7" borderId="10" xfId="0" applyFont="1" applyFill="1" applyBorder="1" applyAlignment="1">
      <alignment horizontal="right" vertical="center" wrapText="1"/>
    </xf>
    <xf numFmtId="0" fontId="41" fillId="7" borderId="0" xfId="0" applyFont="1" applyFill="1" applyBorder="1" applyAlignment="1">
      <alignment horizontal="right" vertical="center" wrapText="1"/>
    </xf>
    <xf numFmtId="0" fontId="42" fillId="7" borderId="0" xfId="0" applyFont="1" applyFill="1" applyBorder="1" applyAlignment="1">
      <alignment horizontal="center" vertical="center" wrapText="1"/>
    </xf>
    <xf numFmtId="20" fontId="53" fillId="7" borderId="11" xfId="0" applyNumberFormat="1" applyFont="1" applyFill="1" applyBorder="1" applyAlignment="1">
      <alignment horizontal="center" vertical="center" wrapText="1"/>
    </xf>
    <xf numFmtId="21" fontId="10" fillId="7" borderId="0" xfId="0" applyNumberFormat="1" applyFont="1" applyFill="1" applyAlignment="1">
      <alignment vertical="center"/>
    </xf>
    <xf numFmtId="0" fontId="0" fillId="7" borderId="0" xfId="0" applyFont="1" applyFill="1" applyBorder="1" applyAlignment="1">
      <alignment horizontal="right" vertical="center"/>
    </xf>
    <xf numFmtId="20" fontId="50" fillId="7" borderId="0" xfId="0" applyNumberFormat="1" applyFont="1" applyFill="1" applyBorder="1" applyAlignment="1">
      <alignment wrapText="1"/>
    </xf>
    <xf numFmtId="165" fontId="32" fillId="7" borderId="0" xfId="0" applyNumberFormat="1" applyFont="1" applyFill="1" applyBorder="1" applyAlignment="1">
      <alignment horizontal="right" vertical="center"/>
    </xf>
    <xf numFmtId="165" fontId="34" fillId="7" borderId="0" xfId="0" applyNumberFormat="1" applyFont="1" applyFill="1" applyBorder="1" applyAlignment="1">
      <alignment horizontal="center" vertical="center"/>
    </xf>
    <xf numFmtId="20" fontId="52" fillId="7" borderId="0" xfId="0" applyNumberFormat="1" applyFont="1" applyFill="1" applyBorder="1" applyAlignment="1">
      <alignment wrapText="1"/>
    </xf>
    <xf numFmtId="165" fontId="55" fillId="6" borderId="0" xfId="0" applyNumberFormat="1" applyFont="1" applyFill="1" applyBorder="1" applyAlignment="1">
      <alignment horizontal="right" vertical="center"/>
    </xf>
    <xf numFmtId="20" fontId="35" fillId="7" borderId="0" xfId="0" applyNumberFormat="1" applyFont="1" applyFill="1" applyBorder="1" applyAlignment="1">
      <alignment horizontal="center" vertical="center" wrapText="1"/>
    </xf>
    <xf numFmtId="0" fontId="20" fillId="14" borderId="0" xfId="0" applyFont="1" applyFill="1" applyAlignment="1">
      <alignment horizontal="left" vertical="center"/>
    </xf>
    <xf numFmtId="0" fontId="22" fillId="7" borderId="0" xfId="0" applyFont="1" applyFill="1" applyAlignment="1">
      <alignment horizontal="right" vertical="center"/>
    </xf>
    <xf numFmtId="0" fontId="17" fillId="7" borderId="0" xfId="0" applyFont="1" applyFill="1" applyAlignment="1">
      <alignment horizontal="center" vertical="center"/>
    </xf>
    <xf numFmtId="21" fontId="14" fillId="6" borderId="0" xfId="0" applyNumberFormat="1" applyFont="1" applyFill="1" applyAlignment="1">
      <alignment horizontal="center" vertical="center"/>
    </xf>
    <xf numFmtId="20" fontId="50" fillId="6" borderId="0" xfId="0" applyNumberFormat="1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 vertical="center"/>
    </xf>
    <xf numFmtId="21" fontId="23" fillId="6" borderId="0" xfId="0" applyNumberFormat="1" applyFont="1" applyFill="1" applyAlignment="1">
      <alignment horizontal="center" vertical="center"/>
    </xf>
    <xf numFmtId="0" fontId="20" fillId="14" borderId="0" xfId="0" applyFont="1" applyFill="1" applyAlignment="1">
      <alignment horizontal="left"/>
    </xf>
    <xf numFmtId="0" fontId="20" fillId="14" borderId="0" xfId="0" applyFont="1" applyFill="1" applyAlignment="1">
      <alignment horizontal="left" vertical="top"/>
    </xf>
    <xf numFmtId="0" fontId="10" fillId="7" borderId="0" xfId="0" applyNumberFormat="1" applyFont="1" applyFill="1" applyAlignment="1">
      <alignment horizontal="center" vertical="center"/>
    </xf>
    <xf numFmtId="21" fontId="10" fillId="7" borderId="0" xfId="0" applyNumberFormat="1" applyFont="1" applyFill="1" applyAlignment="1">
      <alignment horizontal="right" vertical="center"/>
    </xf>
    <xf numFmtId="0" fontId="23" fillId="9" borderId="0" xfId="0" applyNumberFormat="1" applyFont="1" applyFill="1" applyAlignment="1" applyProtection="1">
      <alignment horizontal="center" vertical="center"/>
      <protection locked="0"/>
    </xf>
    <xf numFmtId="0" fontId="1" fillId="13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49" fillId="11" borderId="0" xfId="0" applyFont="1" applyFill="1" applyBorder="1" applyAlignment="1">
      <alignment horizontal="right" vertical="center"/>
    </xf>
    <xf numFmtId="0" fontId="48" fillId="11" borderId="0" xfId="0" applyFont="1" applyFill="1" applyBorder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5" fillId="11" borderId="0" xfId="0" applyFont="1" applyFill="1" applyBorder="1" applyAlignment="1">
      <alignment horizontal="right" vertical="center"/>
    </xf>
    <xf numFmtId="0" fontId="14" fillId="9" borderId="0" xfId="0" applyNumberFormat="1" applyFont="1" applyFill="1" applyAlignment="1" applyProtection="1">
      <alignment horizontal="center" vertical="center"/>
      <protection locked="0"/>
    </xf>
    <xf numFmtId="0" fontId="2" fillId="10" borderId="0" xfId="0" applyFont="1" applyFill="1" applyAlignment="1">
      <alignment horizontal="center" vertical="center"/>
    </xf>
    <xf numFmtId="0" fontId="5" fillId="11" borderId="0" xfId="0" applyFont="1" applyFill="1" applyAlignment="1">
      <alignment horizontal="right" vertical="center"/>
    </xf>
    <xf numFmtId="15" fontId="0" fillId="7" borderId="0" xfId="0" applyNumberFormat="1" applyFont="1" applyFill="1" applyAlignment="1">
      <alignment horizontal="center" vertical="center" wrapText="1"/>
    </xf>
    <xf numFmtId="0" fontId="48" fillId="11" borderId="0" xfId="0" applyFont="1" applyFill="1" applyAlignment="1">
      <alignment horizontal="right" vertical="center"/>
    </xf>
    <xf numFmtId="0" fontId="49" fillId="11" borderId="0" xfId="0" applyFont="1" applyFill="1" applyAlignment="1">
      <alignment horizontal="right" vertical="center"/>
    </xf>
    <xf numFmtId="0" fontId="47" fillId="7" borderId="0" xfId="0" applyNumberFormat="1" applyFont="1" applyFill="1" applyAlignment="1">
      <alignment horizontal="center" vertical="center"/>
    </xf>
    <xf numFmtId="20" fontId="52" fillId="6" borderId="0" xfId="0" applyNumberFormat="1" applyFont="1" applyFill="1" applyBorder="1" applyAlignment="1">
      <alignment horizontal="center" vertical="center" wrapText="1"/>
    </xf>
    <xf numFmtId="0" fontId="28" fillId="7" borderId="0" xfId="0" applyFont="1" applyFill="1" applyAlignment="1" applyProtection="1">
      <alignment horizontal="center"/>
    </xf>
    <xf numFmtId="0" fontId="27" fillId="7" borderId="0" xfId="0" applyFont="1" applyFill="1" applyAlignment="1" applyProtection="1">
      <alignment horizontal="right"/>
    </xf>
    <xf numFmtId="0" fontId="26" fillId="7" borderId="0" xfId="1" applyFont="1" applyFill="1" applyAlignment="1" applyProtection="1">
      <alignment horizontal="left"/>
    </xf>
    <xf numFmtId="0" fontId="23" fillId="7" borderId="0" xfId="0" applyNumberFormat="1" applyFont="1" applyFill="1" applyAlignment="1" applyProtection="1">
      <alignment horizontal="center" vertical="center"/>
    </xf>
    <xf numFmtId="0" fontId="8" fillId="7" borderId="0" xfId="0" applyNumberFormat="1" applyFont="1" applyFill="1" applyAlignment="1" applyProtection="1">
      <alignment horizontal="center" vertical="center"/>
    </xf>
    <xf numFmtId="0" fontId="1" fillId="7" borderId="0" xfId="0" applyFont="1" applyFill="1" applyAlignment="1" applyProtection="1">
      <alignment vertical="center"/>
    </xf>
    <xf numFmtId="0" fontId="1" fillId="8" borderId="0" xfId="0" applyFont="1" applyFill="1" applyAlignment="1" applyProtection="1">
      <alignment vertical="center"/>
    </xf>
    <xf numFmtId="0" fontId="1" fillId="7" borderId="0" xfId="0" applyFont="1" applyFill="1" applyBorder="1" applyAlignment="1" applyProtection="1">
      <alignment vertical="center"/>
    </xf>
    <xf numFmtId="21" fontId="10" fillId="7" borderId="0" xfId="0" applyNumberFormat="1" applyFont="1" applyFill="1" applyAlignment="1" applyProtection="1">
      <alignment horizontal="right" vertical="center"/>
    </xf>
    <xf numFmtId="0" fontId="11" fillId="7" borderId="0" xfId="0" applyNumberFormat="1" applyFont="1" applyFill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C00000"/>
      <rgbColor rgb="FF00FF00"/>
      <rgbColor rgb="FF0000FF"/>
      <rgbColor rgb="FFFFFF00"/>
      <rgbColor rgb="FFFF00FF"/>
      <rgbColor rgb="FF00FFFF"/>
      <rgbColor rgb="FF800000"/>
      <rgbColor rgb="FF008000"/>
      <rgbColor rgb="FF071136"/>
      <rgbColor rgb="FF808000"/>
      <rgbColor rgb="FF800080"/>
      <rgbColor rgb="FF008080"/>
      <rgbColor rgb="FFB4C7E7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AE3F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2060"/>
      <rgbColor rgb="FF339966"/>
      <rgbColor rgb="FF003300"/>
      <rgbColor rgb="FF385724"/>
      <rgbColor rgb="FF993300"/>
      <rgbColor rgb="FF993366"/>
      <rgbColor rgb="FF2F5597"/>
      <rgbColor rgb="FF20386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56322</xdr:colOff>
      <xdr:row>22</xdr:row>
      <xdr:rowOff>114631</xdr:rowOff>
    </xdr:from>
    <xdr:to>
      <xdr:col>21</xdr:col>
      <xdr:colOff>741791</xdr:colOff>
      <xdr:row>25</xdr:row>
      <xdr:rowOff>171947</xdr:rowOff>
    </xdr:to>
    <xdr:pic>
      <xdr:nvPicPr>
        <xdr:cNvPr id="2" name="Image 1" descr="Wolf of the City">
          <a:extLst>
            <a:ext uri="{FF2B5EF4-FFF2-40B4-BE49-F238E27FC236}">
              <a16:creationId xmlns:a16="http://schemas.microsoft.com/office/drawing/2014/main" id="{6CE4FC7D-A86C-41A4-A000-B752E6524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CrisscrossEtching trans="80000" pressure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9202" y="3444571"/>
          <a:ext cx="685469" cy="6897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10</xdr:col>
      <xdr:colOff>286265</xdr:colOff>
      <xdr:row>4</xdr:row>
      <xdr:rowOff>1465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ADC7F2F-818B-4CD3-B38E-D23FCBD63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0"/>
          <a:ext cx="2991365" cy="599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190499</xdr:colOff>
      <xdr:row>3</xdr:row>
      <xdr:rowOff>22860</xdr:rowOff>
    </xdr:from>
    <xdr:to>
      <xdr:col>143</xdr:col>
      <xdr:colOff>95372</xdr:colOff>
      <xdr:row>84</xdr:row>
      <xdr:rowOff>175260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251181E-7E03-4920-929C-366CD3AA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457200"/>
          <a:ext cx="28236033" cy="14965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imeanddate.com/time/ma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2B1A6-C7AF-4842-81CA-3C75CCB1CE6A}">
  <dimension ref="B1:AQ29"/>
  <sheetViews>
    <sheetView showGridLines="0" showRowColHeaders="0" tabSelected="1" zoomScale="80" zoomScaleNormal="80" workbookViewId="0">
      <selection activeCell="O6" sqref="O6"/>
    </sheetView>
  </sheetViews>
  <sheetFormatPr baseColWidth="10" defaultColWidth="8.77734375" defaultRowHeight="15.6" x14ac:dyDescent="0.3"/>
  <cols>
    <col min="1" max="1" width="3.109375" style="6" customWidth="1"/>
    <col min="2" max="2" width="1.77734375" style="6" customWidth="1"/>
    <col min="3" max="3" width="12.5546875" style="6" customWidth="1"/>
    <col min="4" max="4" width="12.5546875" style="12" customWidth="1"/>
    <col min="5" max="5" width="12.5546875" style="6" customWidth="1"/>
    <col min="6" max="6" width="9.77734375" style="13" hidden="1" customWidth="1"/>
    <col min="7" max="7" width="9.77734375" style="6" hidden="1" customWidth="1"/>
    <col min="8" max="8" width="9.77734375" style="14" hidden="1" customWidth="1"/>
    <col min="9" max="10" width="9.77734375" style="15" hidden="1" customWidth="1"/>
    <col min="11" max="11" width="9.33203125" style="6" customWidth="1"/>
    <col min="12" max="12" width="2.21875" style="6" customWidth="1"/>
    <col min="13" max="13" width="9.33203125" style="15" customWidth="1"/>
    <col min="14" max="14" width="9.33203125" style="32" hidden="1" customWidth="1"/>
    <col min="15" max="15" width="9.33203125" style="18" customWidth="1"/>
    <col min="16" max="16" width="2.44140625" style="6" customWidth="1"/>
    <col min="17" max="17" width="11.21875" style="16" customWidth="1"/>
    <col min="18" max="18" width="2.44140625" style="6" customWidth="1"/>
    <col min="19" max="19" width="11.21875" style="20" customWidth="1"/>
    <col min="20" max="20" width="2.44140625" style="6" customWidth="1"/>
    <col min="21" max="21" width="11.21875" style="16" customWidth="1"/>
    <col min="22" max="22" width="11.21875" style="6" customWidth="1"/>
    <col min="23" max="24" width="1.77734375" style="6" customWidth="1"/>
    <col min="25" max="25" width="1.88671875" style="6" customWidth="1"/>
    <col min="26" max="26" width="29.21875" style="6" customWidth="1"/>
    <col min="27" max="27" width="12.33203125" style="6" hidden="1" customWidth="1"/>
    <col min="28" max="28" width="8.77734375" style="15"/>
    <col min="29" max="29" width="8.77734375" style="73" hidden="1" customWidth="1"/>
    <col min="30" max="30" width="1.88671875" style="6" customWidth="1"/>
    <col min="31" max="31" width="1.77734375" style="6" customWidth="1"/>
    <col min="32" max="32" width="1.77734375" style="110" customWidth="1"/>
    <col min="33" max="33" width="47.44140625" style="99" customWidth="1"/>
    <col min="34" max="34" width="9.44140625" style="99" hidden="1" customWidth="1"/>
    <col min="35" max="35" width="7.21875" style="99" customWidth="1"/>
    <col min="36" max="36" width="9.44140625" style="99" hidden="1" customWidth="1"/>
    <col min="37" max="37" width="1.88671875" style="113" customWidth="1"/>
    <col min="38" max="38" width="7.21875" style="99" customWidth="1"/>
    <col min="39" max="42" width="8.77734375" style="6" hidden="1" customWidth="1"/>
    <col min="43" max="43" width="1.77734375" style="110" customWidth="1"/>
    <col min="44" max="16384" width="8.77734375" style="6"/>
  </cols>
  <sheetData>
    <row r="1" spans="2:43" x14ac:dyDescent="0.3">
      <c r="M1" s="87"/>
      <c r="R1" s="30"/>
      <c r="S1" s="31"/>
    </row>
    <row r="2" spans="2:43" ht="6" customHeight="1" x14ac:dyDescent="0.3">
      <c r="B2" s="5"/>
      <c r="C2" s="5"/>
      <c r="D2" s="23"/>
      <c r="E2" s="5"/>
      <c r="F2" s="24"/>
      <c r="G2" s="5"/>
      <c r="H2" s="25"/>
      <c r="I2" s="94"/>
      <c r="J2" s="94"/>
      <c r="K2" s="5"/>
      <c r="L2" s="5"/>
      <c r="M2" s="94"/>
      <c r="N2" s="28"/>
      <c r="O2" s="26"/>
      <c r="P2" s="5"/>
      <c r="Q2" s="27"/>
      <c r="R2" s="5"/>
      <c r="S2" s="29"/>
      <c r="T2" s="5"/>
      <c r="U2" s="27"/>
      <c r="V2" s="5"/>
      <c r="W2" s="5"/>
      <c r="Y2" s="5"/>
      <c r="Z2" s="5"/>
      <c r="AA2" s="5"/>
      <c r="AB2" s="94"/>
      <c r="AC2" s="72"/>
      <c r="AD2" s="5"/>
      <c r="AF2" s="111"/>
      <c r="AG2" s="112"/>
      <c r="AH2" s="112"/>
      <c r="AI2" s="112"/>
      <c r="AJ2" s="112"/>
      <c r="AK2" s="114"/>
      <c r="AL2" s="112"/>
      <c r="AQ2" s="111"/>
    </row>
    <row r="3" spans="2:43" ht="21" x14ac:dyDescent="0.3">
      <c r="B3" s="5"/>
      <c r="C3" s="88"/>
      <c r="D3" s="88"/>
      <c r="E3" s="88"/>
      <c r="F3" s="88"/>
      <c r="G3" s="88"/>
      <c r="H3" s="88"/>
      <c r="I3" s="88"/>
      <c r="J3" s="88"/>
      <c r="K3" s="174" t="s">
        <v>43</v>
      </c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5"/>
      <c r="Y3" s="25"/>
      <c r="Z3" s="174" t="s">
        <v>31</v>
      </c>
      <c r="AA3" s="174"/>
      <c r="AB3" s="174"/>
      <c r="AC3" s="174"/>
      <c r="AD3" s="5"/>
      <c r="AF3" s="111"/>
      <c r="AG3" s="174" t="s">
        <v>54</v>
      </c>
      <c r="AH3" s="174"/>
      <c r="AI3" s="174"/>
      <c r="AJ3" s="174"/>
      <c r="AK3" s="174"/>
      <c r="AL3" s="174"/>
      <c r="AQ3" s="111"/>
    </row>
    <row r="4" spans="2:43" ht="4.95" customHeight="1" x14ac:dyDescent="0.3">
      <c r="B4" s="5"/>
      <c r="L4" s="16"/>
      <c r="M4" s="17"/>
      <c r="R4" s="19"/>
      <c r="W4" s="5"/>
      <c r="Y4" s="5"/>
      <c r="AD4" s="5"/>
      <c r="AF4" s="111"/>
      <c r="AQ4" s="111"/>
    </row>
    <row r="5" spans="2:43" ht="4.95" customHeight="1" x14ac:dyDescent="0.3">
      <c r="B5" s="5"/>
      <c r="C5" s="5"/>
      <c r="D5" s="23"/>
      <c r="E5" s="5"/>
      <c r="F5" s="24"/>
      <c r="G5" s="5"/>
      <c r="H5" s="25"/>
      <c r="I5" s="94"/>
      <c r="J5" s="94"/>
      <c r="K5" s="5"/>
      <c r="L5" s="27"/>
      <c r="M5" s="34"/>
      <c r="N5" s="28"/>
      <c r="O5" s="26"/>
      <c r="P5" s="5"/>
      <c r="Q5" s="27"/>
      <c r="R5" s="35"/>
      <c r="S5" s="29"/>
      <c r="T5" s="5"/>
      <c r="U5" s="27"/>
      <c r="V5" s="5"/>
      <c r="W5" s="5"/>
      <c r="Y5" s="5"/>
      <c r="Z5" s="5"/>
      <c r="AA5" s="5"/>
      <c r="AB5" s="94"/>
      <c r="AC5" s="72"/>
      <c r="AD5" s="5"/>
      <c r="AF5" s="111"/>
      <c r="AG5" s="112"/>
      <c r="AH5" s="112"/>
      <c r="AI5" s="112"/>
      <c r="AJ5" s="112"/>
      <c r="AK5" s="114"/>
      <c r="AL5" s="112"/>
      <c r="AQ5" s="111"/>
    </row>
    <row r="6" spans="2:43" ht="18" x14ac:dyDescent="0.3">
      <c r="B6" s="5"/>
      <c r="C6" s="62"/>
      <c r="D6" s="63"/>
      <c r="E6" s="62"/>
      <c r="F6" s="64"/>
      <c r="G6" s="62"/>
      <c r="H6" s="65"/>
      <c r="I6" s="66"/>
      <c r="J6" s="66"/>
      <c r="K6" s="62"/>
      <c r="L6" s="67"/>
      <c r="M6" s="68" t="s">
        <v>24</v>
      </c>
      <c r="N6" s="47">
        <f>IF(OR(O6=1,O6=0),1,0)</f>
        <v>1</v>
      </c>
      <c r="O6" s="95">
        <v>0</v>
      </c>
      <c r="P6" s="71" t="s">
        <v>27</v>
      </c>
      <c r="Q6" s="71"/>
      <c r="R6" s="71"/>
      <c r="S6" s="71"/>
      <c r="T6" s="70"/>
      <c r="U6" s="70"/>
      <c r="V6" s="70"/>
      <c r="W6" s="5"/>
      <c r="Y6" s="5"/>
      <c r="Z6" s="74" t="s">
        <v>30</v>
      </c>
      <c r="AA6" s="75"/>
      <c r="AB6" s="76">
        <f ca="1">IF(OR($O$6&lt;&gt;0,$O$8&lt;&gt;0,$O$11&lt;&gt;0),NOW(),NOW())</f>
        <v>43423.525268287034</v>
      </c>
      <c r="AC6" s="40"/>
      <c r="AD6" s="5"/>
      <c r="AF6" s="111"/>
      <c r="AG6" s="112"/>
      <c r="AH6" s="112"/>
      <c r="AI6" s="112"/>
      <c r="AJ6" s="112"/>
      <c r="AK6" s="114"/>
      <c r="AL6" s="112"/>
      <c r="AQ6" s="111"/>
    </row>
    <row r="7" spans="2:43" ht="18" x14ac:dyDescent="0.3">
      <c r="B7" s="5"/>
      <c r="C7" s="85" t="s">
        <v>42</v>
      </c>
      <c r="D7" s="69"/>
      <c r="E7" s="69"/>
      <c r="F7" s="69"/>
      <c r="G7" s="69"/>
      <c r="H7" s="69"/>
      <c r="I7" s="69"/>
      <c r="J7" s="69"/>
      <c r="K7" s="5"/>
      <c r="L7" s="69"/>
      <c r="M7" s="69"/>
      <c r="N7" s="69"/>
      <c r="O7" s="69" t="str">
        <f>IF(AND(N6=1,N8=1,N11=1),"","Input ERROR, try again")</f>
        <v/>
      </c>
      <c r="P7" s="69"/>
      <c r="Q7" s="69"/>
      <c r="R7" s="69"/>
      <c r="S7" s="69"/>
      <c r="T7" s="69"/>
      <c r="U7" s="69"/>
      <c r="V7" s="69"/>
      <c r="W7" s="5"/>
      <c r="Y7" s="5"/>
      <c r="Z7" s="175" t="s">
        <v>33</v>
      </c>
      <c r="AA7" s="175"/>
      <c r="AB7" s="175"/>
      <c r="AC7" s="175"/>
      <c r="AD7" s="5"/>
      <c r="AF7" s="111"/>
      <c r="AG7" s="175" t="s">
        <v>33</v>
      </c>
      <c r="AH7" s="175"/>
      <c r="AI7" s="175"/>
      <c r="AJ7" s="175"/>
      <c r="AK7" s="175"/>
      <c r="AL7" s="175"/>
      <c r="AM7" s="108"/>
      <c r="AN7" s="101"/>
      <c r="AO7" s="101"/>
      <c r="AP7" s="101"/>
      <c r="AQ7" s="111"/>
    </row>
    <row r="8" spans="2:43" ht="18" x14ac:dyDescent="0.25">
      <c r="B8" s="5"/>
      <c r="C8" s="53"/>
      <c r="D8" s="54"/>
      <c r="E8" s="53"/>
      <c r="F8" s="55">
        <f>O8/24</f>
        <v>4.1666666666666664E-2</v>
      </c>
      <c r="G8" s="53"/>
      <c r="H8" s="56"/>
      <c r="I8" s="57"/>
      <c r="J8" s="57"/>
      <c r="K8" s="53"/>
      <c r="L8" s="58"/>
      <c r="M8" s="59" t="s">
        <v>15</v>
      </c>
      <c r="N8" s="47">
        <f>IF(AND(O8&lt;=13,O8&gt;=-11),1,0)</f>
        <v>1</v>
      </c>
      <c r="O8" s="95">
        <v>1</v>
      </c>
      <c r="P8" s="176" t="s">
        <v>25</v>
      </c>
      <c r="Q8" s="176"/>
      <c r="R8" s="176"/>
      <c r="S8" s="176"/>
      <c r="T8" s="176"/>
      <c r="U8" s="176"/>
      <c r="V8" s="176"/>
      <c r="W8" s="5"/>
      <c r="Y8" s="5"/>
      <c r="Z8" s="175"/>
      <c r="AA8" s="175"/>
      <c r="AB8" s="175"/>
      <c r="AC8" s="175"/>
      <c r="AD8" s="5"/>
      <c r="AF8" s="111"/>
      <c r="AG8" s="175"/>
      <c r="AH8" s="175"/>
      <c r="AI8" s="175"/>
      <c r="AJ8" s="175"/>
      <c r="AK8" s="175"/>
      <c r="AL8" s="175"/>
      <c r="AM8" s="109"/>
      <c r="AN8" s="101"/>
      <c r="AO8" s="101"/>
      <c r="AP8" s="101"/>
      <c r="AQ8" s="111"/>
    </row>
    <row r="9" spans="2:43" ht="18" x14ac:dyDescent="0.3">
      <c r="B9" s="5"/>
      <c r="C9" s="53"/>
      <c r="D9" s="54"/>
      <c r="E9" s="53"/>
      <c r="F9" s="53"/>
      <c r="G9" s="53"/>
      <c r="H9" s="53"/>
      <c r="I9" s="53"/>
      <c r="J9" s="53"/>
      <c r="K9" s="53"/>
      <c r="L9" s="58"/>
      <c r="M9" s="77" t="s">
        <v>23</v>
      </c>
      <c r="N9" s="47"/>
      <c r="O9" s="61" t="str">
        <f>IF(O8&lt;0,"West","East")</f>
        <v>East</v>
      </c>
      <c r="P9" s="177" t="s">
        <v>26</v>
      </c>
      <c r="Q9" s="177"/>
      <c r="R9" s="177"/>
      <c r="S9" s="177"/>
      <c r="T9" s="177"/>
      <c r="U9" s="177"/>
      <c r="V9" s="177"/>
      <c r="W9" s="5"/>
      <c r="Y9" s="5"/>
      <c r="Z9" s="92" t="s">
        <v>28</v>
      </c>
      <c r="AA9" s="36">
        <f>IF(AND(AB9&lt;=13,AB9&gt;=-11),1,0)</f>
        <v>1</v>
      </c>
      <c r="AB9" s="93">
        <v>1</v>
      </c>
      <c r="AC9" s="28">
        <f>AB9/24</f>
        <v>4.1666666666666664E-2</v>
      </c>
      <c r="AD9" s="5"/>
      <c r="AF9" s="111"/>
      <c r="AG9" s="92" t="s">
        <v>44</v>
      </c>
      <c r="AH9" s="36">
        <f>IF(AND(AI9&lt;=13,AI9&gt;=-11),1,0)</f>
        <v>1</v>
      </c>
      <c r="AI9" s="93">
        <v>1</v>
      </c>
      <c r="AJ9" s="28">
        <f>AI9/24</f>
        <v>4.1666666666666664E-2</v>
      </c>
      <c r="AK9" s="195" t="str">
        <f>IF($AI$9&lt;0,"West","East")</f>
        <v>East</v>
      </c>
      <c r="AL9" s="195"/>
      <c r="AM9" s="5"/>
      <c r="AN9" s="5"/>
      <c r="AO9" s="5"/>
      <c r="AP9" s="5"/>
      <c r="AQ9" s="111"/>
    </row>
    <row r="10" spans="2:43" ht="4.95" customHeight="1" x14ac:dyDescent="0.3">
      <c r="B10" s="5"/>
      <c r="C10" s="53"/>
      <c r="D10" s="54"/>
      <c r="E10" s="53"/>
      <c r="F10" s="53"/>
      <c r="G10" s="53"/>
      <c r="H10" s="53"/>
      <c r="I10" s="53"/>
      <c r="J10" s="53"/>
      <c r="K10" s="53"/>
      <c r="L10" s="58"/>
      <c r="M10" s="77"/>
      <c r="N10" s="47"/>
      <c r="O10" s="61"/>
      <c r="P10" s="98"/>
      <c r="Q10" s="98"/>
      <c r="R10" s="98"/>
      <c r="S10" s="98"/>
      <c r="T10" s="98"/>
      <c r="U10" s="98"/>
      <c r="V10" s="98"/>
      <c r="W10" s="5"/>
      <c r="Y10" s="5"/>
      <c r="Z10" s="97"/>
      <c r="AA10" s="36"/>
      <c r="AB10" s="200"/>
      <c r="AC10" s="201"/>
      <c r="AD10" s="202"/>
      <c r="AE10" s="203"/>
      <c r="AF10" s="204"/>
      <c r="AG10" s="205"/>
      <c r="AH10" s="206"/>
      <c r="AI10" s="200"/>
      <c r="AJ10" s="28"/>
      <c r="AK10" s="120"/>
      <c r="AL10" s="120"/>
      <c r="AM10" s="5"/>
      <c r="AN10" s="5"/>
      <c r="AO10" s="5"/>
      <c r="AP10" s="5"/>
      <c r="AQ10" s="111"/>
    </row>
    <row r="11" spans="2:43" ht="18" customHeight="1" x14ac:dyDescent="0.3">
      <c r="B11" s="5"/>
      <c r="C11" s="53"/>
      <c r="D11" s="53"/>
      <c r="E11" s="53"/>
      <c r="F11" s="55">
        <f>O11/24</f>
        <v>0</v>
      </c>
      <c r="G11" s="53"/>
      <c r="H11" s="56"/>
      <c r="I11" s="57"/>
      <c r="J11" s="57"/>
      <c r="K11" s="53"/>
      <c r="L11" s="54"/>
      <c r="M11" s="60" t="s">
        <v>21</v>
      </c>
      <c r="N11" s="47">
        <f>IF(OR(O11=1,O11=0),1,0)</f>
        <v>1</v>
      </c>
      <c r="O11" s="95">
        <v>0</v>
      </c>
      <c r="P11" s="169" t="s">
        <v>39</v>
      </c>
      <c r="Q11" s="169"/>
      <c r="R11" s="169"/>
      <c r="S11" s="169"/>
      <c r="T11" s="169"/>
      <c r="U11" s="169"/>
      <c r="V11" s="169"/>
      <c r="W11" s="5"/>
      <c r="Y11" s="5"/>
      <c r="Z11" s="170" t="s">
        <v>32</v>
      </c>
      <c r="AA11" s="5"/>
      <c r="AB11" s="171" t="str">
        <f>IF($AB$9&lt;0,"West","East")</f>
        <v>East</v>
      </c>
      <c r="AC11" s="72"/>
      <c r="AD11" s="5"/>
      <c r="AF11" s="111"/>
      <c r="AG11" s="161"/>
      <c r="AH11" s="100"/>
      <c r="AI11" s="173" t="s">
        <v>1</v>
      </c>
      <c r="AJ11" s="107"/>
      <c r="AK11" s="168"/>
      <c r="AL11" s="196" t="s">
        <v>2</v>
      </c>
      <c r="AM11" s="101"/>
      <c r="AN11" s="101"/>
      <c r="AO11" s="101"/>
      <c r="AP11" s="101"/>
      <c r="AQ11" s="111"/>
    </row>
    <row r="12" spans="2:43" ht="4.8" customHeight="1" x14ac:dyDescent="0.3">
      <c r="B12" s="5"/>
      <c r="C12" s="5"/>
      <c r="D12" s="5"/>
      <c r="E12" s="5"/>
      <c r="F12" s="178" t="s">
        <v>16</v>
      </c>
      <c r="G12" s="178"/>
      <c r="H12" s="91">
        <v>1</v>
      </c>
      <c r="I12" s="36">
        <f>H12/24</f>
        <v>4.1666666666666664E-2</v>
      </c>
      <c r="J12" s="36"/>
      <c r="K12" s="5"/>
      <c r="L12" s="5"/>
      <c r="M12" s="5"/>
      <c r="N12" s="40"/>
      <c r="O12" s="26"/>
      <c r="P12" s="5"/>
      <c r="Q12" s="27"/>
      <c r="R12" s="5"/>
      <c r="S12" s="29"/>
      <c r="T12" s="5"/>
      <c r="U12" s="27"/>
      <c r="V12" s="5"/>
      <c r="W12" s="5"/>
      <c r="Y12" s="5"/>
      <c r="Z12" s="170"/>
      <c r="AA12" s="5"/>
      <c r="AB12" s="171"/>
      <c r="AC12" s="72"/>
      <c r="AD12" s="5"/>
      <c r="AF12" s="111"/>
      <c r="AG12" s="162"/>
      <c r="AH12" s="105"/>
      <c r="AI12" s="173"/>
      <c r="AJ12" s="167"/>
      <c r="AK12" s="165"/>
      <c r="AL12" s="196"/>
      <c r="AM12" s="104"/>
      <c r="AN12" s="102"/>
      <c r="AO12" s="104"/>
      <c r="AP12" s="102"/>
      <c r="AQ12" s="111"/>
    </row>
    <row r="13" spans="2:43" ht="4.8" customHeight="1" x14ac:dyDescent="0.25">
      <c r="B13" s="5"/>
      <c r="D13" s="6"/>
      <c r="F13" s="21"/>
      <c r="G13" s="21"/>
      <c r="H13" s="21"/>
      <c r="I13" s="22"/>
      <c r="J13" s="22"/>
      <c r="M13" s="6"/>
      <c r="N13" s="33"/>
      <c r="W13" s="5"/>
      <c r="Y13" s="5"/>
      <c r="Z13" s="179" t="s">
        <v>35</v>
      </c>
      <c r="AA13" s="5"/>
      <c r="AB13" s="180">
        <v>0</v>
      </c>
      <c r="AC13" s="72"/>
      <c r="AD13" s="5"/>
      <c r="AF13" s="111"/>
      <c r="AG13" s="162"/>
      <c r="AH13" s="105"/>
      <c r="AI13" s="163"/>
      <c r="AJ13" s="164"/>
      <c r="AK13" s="165"/>
      <c r="AL13" s="166"/>
      <c r="AM13" s="104"/>
      <c r="AN13" s="102"/>
      <c r="AO13" s="104"/>
      <c r="AP13" s="102"/>
      <c r="AQ13" s="111"/>
    </row>
    <row r="14" spans="2:43" ht="15.6" customHeight="1" x14ac:dyDescent="0.3">
      <c r="B14" s="5"/>
      <c r="C14" s="46" t="s">
        <v>0</v>
      </c>
      <c r="D14" s="181" t="s">
        <v>18</v>
      </c>
      <c r="E14" s="181"/>
      <c r="F14" s="24" t="s">
        <v>12</v>
      </c>
      <c r="G14" s="37"/>
      <c r="H14" s="25" t="s">
        <v>13</v>
      </c>
      <c r="I14" s="94"/>
      <c r="J14" s="94"/>
      <c r="K14" s="38" t="s">
        <v>1</v>
      </c>
      <c r="L14" s="38"/>
      <c r="M14" s="39" t="s">
        <v>2</v>
      </c>
      <c r="N14" s="48"/>
      <c r="O14" s="182" t="s">
        <v>3</v>
      </c>
      <c r="P14" s="182"/>
      <c r="Q14" s="182"/>
      <c r="R14" s="182"/>
      <c r="S14" s="182"/>
      <c r="T14" s="182"/>
      <c r="U14" s="182"/>
      <c r="V14" s="183"/>
      <c r="W14" s="5"/>
      <c r="Y14" s="5"/>
      <c r="Z14" s="179"/>
      <c r="AA14" s="36">
        <f>IF(OR(AB13=1,AB13=0),1,0)</f>
        <v>1</v>
      </c>
      <c r="AB14" s="180"/>
      <c r="AC14" s="28">
        <f>AB13/24</f>
        <v>0</v>
      </c>
      <c r="AD14" s="5"/>
      <c r="AF14" s="111"/>
      <c r="AG14" s="124" t="s">
        <v>51</v>
      </c>
      <c r="AH14" s="125">
        <f>IF(AN14+$AJ$9&lt;0,1-ABS(AN14+$AJ$9),ABS(AN14+$AJ$9))</f>
        <v>0.375</v>
      </c>
      <c r="AI14" s="126">
        <f>AH14</f>
        <v>0.375</v>
      </c>
      <c r="AJ14" s="125">
        <f>IF(AP14+$AJ$9&lt;0,1-ABS(AP14+$AJ$9),ABS(AP14+$AJ$9))</f>
        <v>0.72916666666666663</v>
      </c>
      <c r="AK14" s="127" t="s">
        <v>17</v>
      </c>
      <c r="AL14" s="128">
        <f>AJ14</f>
        <v>0.72916666666666663</v>
      </c>
      <c r="AM14" s="103">
        <v>0.33333333333333331</v>
      </c>
      <c r="AN14" s="102">
        <f>AM14</f>
        <v>0.33333333333333331</v>
      </c>
      <c r="AO14" s="103">
        <v>0.6875</v>
      </c>
      <c r="AP14" s="102">
        <f>AO14</f>
        <v>0.6875</v>
      </c>
      <c r="AQ14" s="111"/>
    </row>
    <row r="15" spans="2:43" ht="18" x14ac:dyDescent="0.3">
      <c r="B15" s="5"/>
      <c r="C15" s="184" t="s">
        <v>4</v>
      </c>
      <c r="D15" s="184"/>
      <c r="E15" s="184"/>
      <c r="F15" s="24">
        <f>IF($O$6&lt;&gt;0,6,7)</f>
        <v>7</v>
      </c>
      <c r="G15" s="40">
        <f>F15/24</f>
        <v>0.29166666666666669</v>
      </c>
      <c r="H15" s="24">
        <f>IF($O$6&lt;&gt;0,16,17)</f>
        <v>17</v>
      </c>
      <c r="I15" s="40">
        <f t="shared" ref="I15:I16" si="0">H15/24</f>
        <v>0.70833333333333337</v>
      </c>
      <c r="J15" s="40">
        <f>IF(G15+$F$8+$F$11&lt;0,1-ABS(G15+$F$8+$F$11),ABS(G15+$F$8+$F$11))</f>
        <v>0.33333333333333337</v>
      </c>
      <c r="K15" s="41">
        <f>IFERROR(IF(G15+$F$8+$F$11&lt;0,1-ABS(G15+$F$8+$F$11),ABS(G15+$F$8+$F$11)),"-")</f>
        <v>0.33333333333333337</v>
      </c>
      <c r="L15" s="42" t="s">
        <v>17</v>
      </c>
      <c r="M15" s="43">
        <f>IFERROR(IF(I15+$F$8+$F$11&lt;0,1-ABS(I15+$F$8+$F$11),ABS(I15+$F$8+$F$11)),"-")</f>
        <v>0.75</v>
      </c>
      <c r="N15" s="48"/>
      <c r="O15" s="8">
        <f>IFERROR(IF(G15+$F$8+$F$11&lt;0,1-ABS(G15+$F$8+$F$11),ABS(G15+$F$8+$F$11)),"-")</f>
        <v>0.33333333333333337</v>
      </c>
      <c r="P15" s="44" t="s">
        <v>17</v>
      </c>
      <c r="Q15" s="10">
        <f>IFERROR(IF(G15+$F$8+$F$11&lt;0,1-ABS(G15+$F$8+$F$11),ABS(G15+$F$8+$F$11))+2*$I$12,"-")</f>
        <v>0.41666666666666669</v>
      </c>
      <c r="R15" s="7" t="s">
        <v>14</v>
      </c>
      <c r="S15" s="8">
        <f>IFERROR(IF(G15+$F$8+$F$11&lt;0,1-ABS(G15+$F$8+$F$11),ABS(G15+$F$8+$F$11))+6*$I$12,"-")</f>
        <v>0.58333333333333337</v>
      </c>
      <c r="T15" s="44" t="s">
        <v>17</v>
      </c>
      <c r="U15" s="10">
        <f>IFERROR(IF(I15+$F$8+$F$11&lt;0,1-ABS(I15+$F$8+$F$11),ABS(I15+$F$8+$F$11)),"-")</f>
        <v>0.75</v>
      </c>
      <c r="V15" s="183"/>
      <c r="W15" s="5"/>
      <c r="Y15" s="5"/>
      <c r="Z15" s="78" t="s">
        <v>34</v>
      </c>
      <c r="AA15" s="79">
        <f>IF(OR(AC15&lt;0,AC15&gt;1),0,1)</f>
        <v>1</v>
      </c>
      <c r="AB15" s="80">
        <v>0.375</v>
      </c>
      <c r="AC15" s="28">
        <f>AB15</f>
        <v>0.375</v>
      </c>
      <c r="AD15" s="5"/>
      <c r="AF15" s="111"/>
      <c r="AG15" s="129" t="s">
        <v>46</v>
      </c>
      <c r="AH15" s="115">
        <f>IF(AN15+$AJ$9&lt;0,1-ABS(AN15+$AJ$9),ABS(AN15+$AJ$9))</f>
        <v>0.375</v>
      </c>
      <c r="AI15" s="117">
        <f>AH15</f>
        <v>0.375</v>
      </c>
      <c r="AJ15" s="115">
        <f>IF(AP15+$AJ$9&lt;0,1-ABS(AP15+$AJ$9),ABS(AP15+$AJ$9))</f>
        <v>0.72916666666666663</v>
      </c>
      <c r="AK15" s="116" t="s">
        <v>17</v>
      </c>
      <c r="AL15" s="130">
        <f>AJ15</f>
        <v>0.72916666666666663</v>
      </c>
      <c r="AM15" s="103">
        <v>0.33333333333333331</v>
      </c>
      <c r="AN15" s="102">
        <f>AM15</f>
        <v>0.33333333333333331</v>
      </c>
      <c r="AO15" s="103">
        <v>0.6875</v>
      </c>
      <c r="AP15" s="102">
        <f>AO15</f>
        <v>0.6875</v>
      </c>
      <c r="AQ15" s="111"/>
    </row>
    <row r="16" spans="2:43" ht="15.6" customHeight="1" x14ac:dyDescent="0.3">
      <c r="B16" s="5"/>
      <c r="C16" s="185" t="s">
        <v>5</v>
      </c>
      <c r="D16" s="185"/>
      <c r="E16" s="185"/>
      <c r="F16" s="24">
        <f>IF($O$6&lt;&gt;0,23,0)</f>
        <v>0</v>
      </c>
      <c r="G16" s="40">
        <f>F16/24</f>
        <v>0</v>
      </c>
      <c r="H16" s="24">
        <f>IF($O$6&lt;&gt;0,9,10)</f>
        <v>10</v>
      </c>
      <c r="I16" s="40">
        <f t="shared" si="0"/>
        <v>0.41666666666666669</v>
      </c>
      <c r="J16" s="40">
        <f>IF(G16+$F$8+$F$11&lt;0,1-ABS(G16+$F$8+$F$11),ABS(G16+$F$8+$F$11))</f>
        <v>4.1666666666666664E-2</v>
      </c>
      <c r="K16" s="41">
        <f>IFERROR(IF(G16+$F$8+$F$11&lt;0,1-ABS(G16+$F$8+$F$11),ABS(G16+$F$8+$F$11)),"-")</f>
        <v>4.1666666666666664E-2</v>
      </c>
      <c r="L16" s="42" t="s">
        <v>17</v>
      </c>
      <c r="M16" s="43">
        <f>IFERROR(IF(I16+$F$8+$F$11&lt;0,1-ABS(I16+$F$8+$F$11),ABS(I16+$F$8+$F$11)),"-")</f>
        <v>0.45833333333333337</v>
      </c>
      <c r="N16" s="48"/>
      <c r="O16" s="8">
        <f>IFERROR(IF(G16+$F$8+$F$11&lt;0,1-ABS(G16+$F$8+$F$11),ABS(G16+$F$8+$F$11))+8*$I$12,"-")</f>
        <v>0.375</v>
      </c>
      <c r="P16" s="44" t="s">
        <v>17</v>
      </c>
      <c r="Q16" s="10">
        <f>IFERROR(IF(I16+$F$8+$F$11&lt;0,1-ABS(I16+$F$8+$F$11),ABS(I16+$F$8+$F$11)),"-")</f>
        <v>0.45833333333333337</v>
      </c>
      <c r="R16" s="7" t="s">
        <v>14</v>
      </c>
      <c r="S16" s="8">
        <f>IFERROR(IF(G16+$F$8+$F$11&lt;0,1-ABS(G16+$F$8+$F$11),ABS(G16+$F$8+$F$11)),"-")</f>
        <v>4.1666666666666664E-2</v>
      </c>
      <c r="T16" s="44" t="s">
        <v>17</v>
      </c>
      <c r="U16" s="10">
        <f>IFERROR(IF(G16+$F$8+$F$11&lt;0,1-ABS(G16+$F$8+$F$11),ABS(G16+$F$8+$F$11))+2*$I$12,"-")</f>
        <v>0.125</v>
      </c>
      <c r="V16" s="183"/>
      <c r="W16" s="5"/>
      <c r="Y16" s="5"/>
      <c r="Z16" s="186" t="str">
        <f>IF(AND(AA9=1,AA14=1,AA15=1,AA21=1,AA24=1),"","Input ERROR, try again")</f>
        <v/>
      </c>
      <c r="AA16" s="186"/>
      <c r="AB16" s="186"/>
      <c r="AC16" s="186"/>
      <c r="AD16" s="5"/>
      <c r="AF16" s="111"/>
      <c r="AG16" s="131" t="s">
        <v>47</v>
      </c>
      <c r="AH16" s="132">
        <f>IF(AN16+$AJ$9&lt;0,1-ABS(AN16+$AJ$9),ABS(AN16+$AJ$9))</f>
        <v>0.37847222222222227</v>
      </c>
      <c r="AI16" s="133">
        <f>AH16</f>
        <v>0.37847222222222227</v>
      </c>
      <c r="AJ16" s="132">
        <f>IF(AP16+$AJ$9&lt;0,1-ABS(AP16+$AJ$9),ABS(AP16+$AJ$9))</f>
        <v>0.73263888888888884</v>
      </c>
      <c r="AK16" s="134" t="s">
        <v>17</v>
      </c>
      <c r="AL16" s="135">
        <f>AJ16</f>
        <v>0.73263888888888884</v>
      </c>
      <c r="AM16" s="103">
        <v>0.33680555555555558</v>
      </c>
      <c r="AN16" s="102">
        <f>AM16</f>
        <v>0.33680555555555558</v>
      </c>
      <c r="AO16" s="103">
        <v>0.69097222222222221</v>
      </c>
      <c r="AP16" s="102">
        <f>AO16</f>
        <v>0.69097222222222221</v>
      </c>
      <c r="AQ16" s="111"/>
    </row>
    <row r="17" spans="2:43" ht="4.95" customHeight="1" x14ac:dyDescent="0.3">
      <c r="B17" s="5"/>
      <c r="C17" s="1"/>
      <c r="D17" s="1"/>
      <c r="E17" s="1"/>
      <c r="G17" s="33"/>
      <c r="I17" s="32"/>
      <c r="J17" s="32"/>
      <c r="K17" s="2"/>
      <c r="L17" s="2"/>
      <c r="M17" s="3"/>
      <c r="N17" s="49"/>
      <c r="O17" s="9"/>
      <c r="P17" s="4"/>
      <c r="Q17" s="11"/>
      <c r="S17" s="9"/>
      <c r="T17" s="4"/>
      <c r="U17" s="11"/>
      <c r="W17" s="5"/>
      <c r="Y17" s="5"/>
      <c r="Z17" s="186"/>
      <c r="AA17" s="186"/>
      <c r="AB17" s="186"/>
      <c r="AC17" s="186"/>
      <c r="AD17" s="5"/>
      <c r="AF17" s="111"/>
      <c r="AG17" s="152"/>
      <c r="AH17" s="153"/>
      <c r="AI17" s="154"/>
      <c r="AJ17" s="153"/>
      <c r="AK17" s="155"/>
      <c r="AL17" s="156"/>
      <c r="AM17" s="104"/>
      <c r="AN17" s="102"/>
      <c r="AO17" s="104"/>
      <c r="AP17" s="102"/>
      <c r="AQ17" s="111"/>
    </row>
    <row r="18" spans="2:43" ht="15.6" customHeight="1" x14ac:dyDescent="0.3">
      <c r="B18" s="5"/>
      <c r="C18" s="46" t="s">
        <v>6</v>
      </c>
      <c r="D18" s="181" t="s">
        <v>19</v>
      </c>
      <c r="E18" s="181"/>
      <c r="F18" s="24" t="s">
        <v>12</v>
      </c>
      <c r="G18" s="40"/>
      <c r="H18" s="25" t="s">
        <v>13</v>
      </c>
      <c r="I18" s="28"/>
      <c r="J18" s="28"/>
      <c r="K18" s="38" t="s">
        <v>1</v>
      </c>
      <c r="L18" s="38"/>
      <c r="M18" s="39" t="s">
        <v>2</v>
      </c>
      <c r="N18" s="48"/>
      <c r="O18" s="182" t="s">
        <v>3</v>
      </c>
      <c r="P18" s="182"/>
      <c r="Q18" s="182"/>
      <c r="R18" s="182"/>
      <c r="S18" s="182"/>
      <c r="T18" s="182"/>
      <c r="U18" s="182"/>
      <c r="V18" s="183"/>
      <c r="W18" s="5"/>
      <c r="Y18" s="5"/>
      <c r="Z18" s="186"/>
      <c r="AA18" s="186"/>
      <c r="AB18" s="186"/>
      <c r="AC18" s="186"/>
      <c r="AD18" s="5"/>
      <c r="AF18" s="111"/>
      <c r="AG18" s="136" t="s">
        <v>45</v>
      </c>
      <c r="AH18" s="137">
        <f>IF(AN18+$AJ$9&lt;0,1-ABS(AN18+$AJ$9),ABS(AN18+$AJ$9))</f>
        <v>0.375</v>
      </c>
      <c r="AI18" s="126">
        <f>AH18</f>
        <v>0.375</v>
      </c>
      <c r="AJ18" s="137">
        <f>IF(AP18+$AJ$9&lt;0,1-ABS(AP18+$AJ$9),ABS(AP18+$AJ$9))</f>
        <v>0.72916666666666663</v>
      </c>
      <c r="AK18" s="138" t="s">
        <v>17</v>
      </c>
      <c r="AL18" s="128">
        <f>AJ18</f>
        <v>0.72916666666666663</v>
      </c>
      <c r="AM18" s="103">
        <v>0.33333333333333331</v>
      </c>
      <c r="AN18" s="102">
        <f>AM18</f>
        <v>0.33333333333333331</v>
      </c>
      <c r="AO18" s="103">
        <v>0.6875</v>
      </c>
      <c r="AP18" s="102">
        <f>AO18</f>
        <v>0.6875</v>
      </c>
      <c r="AQ18" s="111"/>
    </row>
    <row r="19" spans="2:43" ht="18" customHeight="1" x14ac:dyDescent="0.3">
      <c r="B19" s="5"/>
      <c r="C19" s="187"/>
      <c r="D19" s="188" t="s">
        <v>7</v>
      </c>
      <c r="E19" s="188"/>
      <c r="F19" s="24">
        <f>IF($O$6&lt;&gt;0,7,8)</f>
        <v>8</v>
      </c>
      <c r="G19" s="40">
        <f t="shared" ref="G19:G21" si="1">F19/24</f>
        <v>0.33333333333333331</v>
      </c>
      <c r="H19" s="24">
        <f>IF($O$6&lt;&gt;0,15.5,16.5)</f>
        <v>16.5</v>
      </c>
      <c r="I19" s="40">
        <f t="shared" ref="I19:I21" si="2">H19/24</f>
        <v>0.6875</v>
      </c>
      <c r="J19" s="40">
        <f>IF(G19+$F$8+$F$11&lt;0,1-ABS(G19+$F$8+$F$11),ABS(G19+$F$8+$F$11))</f>
        <v>0.375</v>
      </c>
      <c r="K19" s="41">
        <f>IFERROR(IF(G19+$F$8+$F$11&lt;0,1-ABS(G19+$F$8+$F$11),ABS(G19+$F$8+$F$11)),"-")</f>
        <v>0.375</v>
      </c>
      <c r="L19" s="42" t="s">
        <v>17</v>
      </c>
      <c r="M19" s="43">
        <f>IFERROR(IF(I19+$F$8+$F$11&lt;0,1-ABS(I19+$F$8+$F$11),ABS(I19+$F$8+$F$11)),"-")</f>
        <v>0.72916666666666663</v>
      </c>
      <c r="N19" s="48">
        <f>O19</f>
        <v>0.35416666666666669</v>
      </c>
      <c r="O19" s="8">
        <f>IFERROR(IF(G19+$F$8+$F$11-$I$12/2&lt;0,1-ABS(G19+$F$8+$F$11-$I$12/2),ABS(G19+$F$8+$F$11)-$I$12/2),"-")</f>
        <v>0.35416666666666669</v>
      </c>
      <c r="P19" s="44" t="s">
        <v>17</v>
      </c>
      <c r="Q19" s="10">
        <f>IFERROR(N19+1.5*$I$12,"-")</f>
        <v>0.41666666666666669</v>
      </c>
      <c r="R19" s="7" t="s">
        <v>14</v>
      </c>
      <c r="S19" s="8">
        <f>IFERROR(N19+8*$I$12,"-")</f>
        <v>0.6875</v>
      </c>
      <c r="T19" s="44" t="s">
        <v>17</v>
      </c>
      <c r="U19" s="10">
        <f>IFERROR(N19+9*$I$12,"-")</f>
        <v>0.72916666666666674</v>
      </c>
      <c r="V19" s="183"/>
      <c r="W19" s="5"/>
      <c r="Y19" s="5"/>
      <c r="Z19" s="172" t="s">
        <v>29</v>
      </c>
      <c r="AA19" s="172"/>
      <c r="AB19" s="172"/>
      <c r="AC19" s="172"/>
      <c r="AD19" s="5"/>
      <c r="AF19" s="111"/>
      <c r="AG19" s="139" t="s">
        <v>48</v>
      </c>
      <c r="AH19" s="140">
        <f>IF(AN19+$AJ$9&lt;0,1-ABS(AN19+$AJ$9),ABS(AN19+$AJ$9))</f>
        <v>0.64583333333333326</v>
      </c>
      <c r="AI19" s="133">
        <f t="shared" ref="AI19:AI26" si="3">AH19</f>
        <v>0.64583333333333326</v>
      </c>
      <c r="AJ19" s="140">
        <f>IF(AP19+$AJ$9&lt;0,1-ABS(AP19+$AJ$9),ABS(AP19+$AJ$9))</f>
        <v>0.91666666666666663</v>
      </c>
      <c r="AK19" s="141" t="s">
        <v>17</v>
      </c>
      <c r="AL19" s="135">
        <f>AJ19</f>
        <v>0.91666666666666663</v>
      </c>
      <c r="AM19" s="103">
        <v>0.60416666666666663</v>
      </c>
      <c r="AN19" s="102">
        <f>AM19</f>
        <v>0.60416666666666663</v>
      </c>
      <c r="AO19" s="103">
        <v>0.875</v>
      </c>
      <c r="AP19" s="102">
        <f>AO19</f>
        <v>0.875</v>
      </c>
      <c r="AQ19" s="111"/>
    </row>
    <row r="20" spans="2:43" ht="4.95" customHeight="1" x14ac:dyDescent="0.3">
      <c r="B20" s="5"/>
      <c r="C20" s="187"/>
      <c r="D20" s="122"/>
      <c r="E20" s="122"/>
      <c r="F20" s="24"/>
      <c r="G20" s="40"/>
      <c r="H20" s="24"/>
      <c r="I20" s="40"/>
      <c r="J20" s="40"/>
      <c r="K20" s="41"/>
      <c r="L20" s="42"/>
      <c r="M20" s="43"/>
      <c r="N20" s="48"/>
      <c r="O20" s="8"/>
      <c r="P20" s="44"/>
      <c r="Q20" s="10"/>
      <c r="R20" s="7"/>
      <c r="S20" s="8"/>
      <c r="T20" s="44"/>
      <c r="U20" s="10"/>
      <c r="V20" s="183"/>
      <c r="W20" s="5"/>
      <c r="Y20" s="5"/>
      <c r="Z20" s="172"/>
      <c r="AA20" s="172"/>
      <c r="AB20" s="172"/>
      <c r="AC20" s="172"/>
      <c r="AD20" s="5"/>
      <c r="AF20" s="111"/>
      <c r="AG20" s="157"/>
      <c r="AH20" s="158"/>
      <c r="AI20" s="154"/>
      <c r="AJ20" s="158"/>
      <c r="AK20" s="159"/>
      <c r="AL20" s="160"/>
      <c r="AM20" s="103"/>
      <c r="AN20" s="102"/>
      <c r="AO20" s="103"/>
      <c r="AP20" s="102"/>
      <c r="AQ20" s="111"/>
    </row>
    <row r="21" spans="2:43" ht="18" customHeight="1" x14ac:dyDescent="0.3">
      <c r="B21" s="5"/>
      <c r="C21" s="187"/>
      <c r="D21" s="184" t="s">
        <v>8</v>
      </c>
      <c r="E21" s="184"/>
      <c r="F21" s="24">
        <f>IF($O$6&lt;&gt;0,12.5,13.5)</f>
        <v>13.5</v>
      </c>
      <c r="G21" s="40">
        <f t="shared" si="1"/>
        <v>0.5625</v>
      </c>
      <c r="H21" s="24">
        <f>IF($O$6&lt;&gt;0,19,20)</f>
        <v>20</v>
      </c>
      <c r="I21" s="40">
        <f t="shared" si="2"/>
        <v>0.83333333333333337</v>
      </c>
      <c r="J21" s="40">
        <f>IF(G21+$F$8+$F$11&lt;0,1-ABS(G21+$F$8+$F$11),ABS(G21+$F$8+$F$11))</f>
        <v>0.60416666666666663</v>
      </c>
      <c r="K21" s="41">
        <f>IFERROR(IF(G21+$F$8+$F$11&lt;0,1-ABS(G21+$F$8+$F$11),ABS(G21+$F$8+$F$11)),"-")</f>
        <v>0.60416666666666663</v>
      </c>
      <c r="L21" s="42" t="s">
        <v>17</v>
      </c>
      <c r="M21" s="43">
        <f>IFERROR(IF(I21+$F$8+$F$11&lt;0,1-ABS(I21+$F$8+$F$11),ABS(I21+$F$8+$F$11)),"-")</f>
        <v>0.875</v>
      </c>
      <c r="N21" s="48">
        <f>O21</f>
        <v>0.58333333333333326</v>
      </c>
      <c r="O21" s="8">
        <f>IFERROR(IF(G21+$F$8+$F$11-$I$12/2&lt;0,1-ABS(G21+$F$8+$F$11-$I$12/2),ABS(G21+$F$8+$F$11)-$I$12/2),"-")</f>
        <v>0.58333333333333326</v>
      </c>
      <c r="P21" s="44" t="s">
        <v>17</v>
      </c>
      <c r="Q21" s="10">
        <f>IFERROR(N21+2*$I$12,"-")</f>
        <v>0.66666666666666663</v>
      </c>
      <c r="R21" s="7" t="s">
        <v>14</v>
      </c>
      <c r="S21" s="8">
        <f>IFERROR(N21+6*$I$12,"-")</f>
        <v>0.83333333333333326</v>
      </c>
      <c r="T21" s="44" t="s">
        <v>17</v>
      </c>
      <c r="U21" s="10">
        <f>IFERROR(N21+7*$I$12,"-")</f>
        <v>0.87499999999999989</v>
      </c>
      <c r="V21" s="183"/>
      <c r="W21" s="5"/>
      <c r="Y21" s="5"/>
      <c r="Z21" s="179" t="s">
        <v>28</v>
      </c>
      <c r="AA21" s="36">
        <f>IF(AND(AB21&lt;=13,AB21&gt;=-11),1,0)</f>
        <v>1</v>
      </c>
      <c r="AB21" s="189">
        <v>0</v>
      </c>
      <c r="AC21" s="28">
        <f>AB21/24</f>
        <v>0</v>
      </c>
      <c r="AD21" s="5"/>
      <c r="AF21" s="111"/>
      <c r="AG21" s="142" t="s">
        <v>52</v>
      </c>
      <c r="AH21" s="143">
        <f>IF(AN21+$AJ$9&lt;0,1-ABS(AN21+$AJ$9),ABS(AN21+$AJ$9))</f>
        <v>4.1666666666666664E-2</v>
      </c>
      <c r="AI21" s="126">
        <f t="shared" si="3"/>
        <v>4.1666666666666664E-2</v>
      </c>
      <c r="AJ21" s="143">
        <f>IF(AP21+$AJ$9&lt;0,1-ABS(AP21+$AJ$9),ABS(AP21+$AJ$9))</f>
        <v>0.125</v>
      </c>
      <c r="AK21" s="144" t="s">
        <v>17</v>
      </c>
      <c r="AL21" s="128">
        <f>AJ21</f>
        <v>0.125</v>
      </c>
      <c r="AM21" s="103">
        <v>0</v>
      </c>
      <c r="AN21" s="102">
        <f>AM21</f>
        <v>0</v>
      </c>
      <c r="AO21" s="103">
        <v>8.3333333333333329E-2</v>
      </c>
      <c r="AP21" s="102">
        <f>AO21</f>
        <v>8.3333333333333329E-2</v>
      </c>
      <c r="AQ21" s="111"/>
    </row>
    <row r="22" spans="2:43" ht="4.95" customHeight="1" x14ac:dyDescent="0.3">
      <c r="B22" s="5"/>
      <c r="C22" s="1"/>
      <c r="D22" s="1"/>
      <c r="E22" s="1"/>
      <c r="K22" s="3"/>
      <c r="L22" s="3"/>
      <c r="M22" s="3"/>
      <c r="N22" s="49"/>
      <c r="O22" s="9"/>
      <c r="P22" s="4"/>
      <c r="Q22" s="11"/>
      <c r="S22" s="9"/>
      <c r="T22" s="4"/>
      <c r="U22" s="11"/>
      <c r="W22" s="5"/>
      <c r="Y22" s="5"/>
      <c r="Z22" s="179"/>
      <c r="AA22" s="5"/>
      <c r="AB22" s="189"/>
      <c r="AC22" s="72"/>
      <c r="AD22" s="5"/>
      <c r="AF22" s="111"/>
      <c r="AG22" s="145"/>
      <c r="AH22" s="119"/>
      <c r="AI22" s="123"/>
      <c r="AJ22" s="119"/>
      <c r="AK22" s="118"/>
      <c r="AL22" s="146"/>
      <c r="AM22" s="101"/>
      <c r="AN22" s="101"/>
      <c r="AO22" s="101"/>
      <c r="AP22" s="101"/>
      <c r="AQ22" s="111"/>
    </row>
    <row r="23" spans="2:43" x14ac:dyDescent="0.3">
      <c r="B23" s="5"/>
      <c r="C23" s="46" t="s">
        <v>9</v>
      </c>
      <c r="D23" s="181" t="s">
        <v>20</v>
      </c>
      <c r="E23" s="181"/>
      <c r="F23" s="24"/>
      <c r="G23" s="5"/>
      <c r="H23" s="25"/>
      <c r="I23" s="94"/>
      <c r="J23" s="94"/>
      <c r="K23" s="182" t="s">
        <v>3</v>
      </c>
      <c r="L23" s="182"/>
      <c r="M23" s="182"/>
      <c r="N23" s="52"/>
      <c r="O23" s="5"/>
      <c r="P23" s="5"/>
      <c r="Q23" s="5"/>
      <c r="R23" s="5"/>
      <c r="S23" s="5"/>
      <c r="T23" s="5"/>
      <c r="U23" s="5"/>
      <c r="V23" s="5"/>
      <c r="W23" s="5"/>
      <c r="Y23" s="5"/>
      <c r="Z23" s="89" t="s">
        <v>32</v>
      </c>
      <c r="AA23" s="5"/>
      <c r="AB23" s="90" t="str">
        <f>IF($AB$21&lt;0,"West","East")</f>
        <v>East</v>
      </c>
      <c r="AC23" s="72"/>
      <c r="AD23" s="5"/>
      <c r="AF23" s="111"/>
      <c r="AG23" s="147" t="s">
        <v>49</v>
      </c>
      <c r="AH23" s="106">
        <f>IF(AN23+$AJ$9&lt;0,1-ABS(AN23+$AJ$9),ABS(AN23+$AJ$9))</f>
        <v>0.20833333333333331</v>
      </c>
      <c r="AI23" s="117">
        <f t="shared" si="3"/>
        <v>0.20833333333333331</v>
      </c>
      <c r="AJ23" s="106">
        <f>IF(AP23+$AJ$9&lt;0,1-ABS(AP23+$AJ$9),ABS(AP23+$AJ$9))</f>
        <v>0.29166666666666669</v>
      </c>
      <c r="AK23" s="118" t="s">
        <v>17</v>
      </c>
      <c r="AL23" s="130">
        <f>AJ23</f>
        <v>0.29166666666666669</v>
      </c>
      <c r="AM23" s="103">
        <v>0.16666666666666666</v>
      </c>
      <c r="AN23" s="102">
        <f>AM23</f>
        <v>0.16666666666666666</v>
      </c>
      <c r="AO23" s="103">
        <v>0.25</v>
      </c>
      <c r="AP23" s="102">
        <f>AO23</f>
        <v>0.25</v>
      </c>
      <c r="AQ23" s="111"/>
    </row>
    <row r="24" spans="2:43" ht="18" customHeight="1" x14ac:dyDescent="0.3">
      <c r="B24" s="5"/>
      <c r="C24" s="190"/>
      <c r="D24" s="191" t="s">
        <v>7</v>
      </c>
      <c r="E24" s="191"/>
      <c r="F24" s="24">
        <f>IF($O$6&lt;&gt;0,11,12)</f>
        <v>12</v>
      </c>
      <c r="G24" s="40">
        <f t="shared" ref="G24:G26" si="4">F24/24</f>
        <v>0.5</v>
      </c>
      <c r="H24" s="24">
        <f>IF($O$6&lt;&gt;0,12,13)</f>
        <v>13</v>
      </c>
      <c r="I24" s="40">
        <f t="shared" ref="I24:I26" si="5">H24/24</f>
        <v>0.54166666666666663</v>
      </c>
      <c r="J24" s="40">
        <f>IF(G24+$F$8+$F$11&lt;0,1-ABS(G24+$F$8+$F$11),ABS(G24+$F$8+$F$11))</f>
        <v>0.54166666666666663</v>
      </c>
      <c r="K24" s="8">
        <f>IFERROR(IF(G24+$F$8+$F$11&lt;0,1-ABS(G24+$F$8+$F$11),ABS(G24+$F$8+$F$11)),"-")</f>
        <v>0.54166666666666663</v>
      </c>
      <c r="L24" s="44" t="s">
        <v>17</v>
      </c>
      <c r="M24" s="10">
        <f>IFERROR(IF(I24+$F$8+$F$11&lt;0,1-ABS(I24+$F$8+$F$11),ABS(I24+$F$8+$F$11)),"-")</f>
        <v>0.58333333333333326</v>
      </c>
      <c r="N24" s="50"/>
      <c r="O24" s="192" t="s">
        <v>40</v>
      </c>
      <c r="P24" s="192"/>
      <c r="Q24" s="192"/>
      <c r="R24" s="192"/>
      <c r="S24" s="192"/>
      <c r="T24" s="192"/>
      <c r="U24" s="192"/>
      <c r="V24" s="5"/>
      <c r="W24" s="5"/>
      <c r="Y24" s="5"/>
      <c r="Z24" s="92" t="s">
        <v>35</v>
      </c>
      <c r="AA24" s="36">
        <f>IF(AND(AB24&lt;=13,AB24&gt;=-11),1,0)</f>
        <v>1</v>
      </c>
      <c r="AB24" s="95">
        <v>0</v>
      </c>
      <c r="AC24" s="28">
        <f>AB24/24</f>
        <v>0</v>
      </c>
      <c r="AD24" s="5"/>
      <c r="AF24" s="111"/>
      <c r="AG24" s="148" t="s">
        <v>53</v>
      </c>
      <c r="AH24" s="106">
        <f>IF(AN24+$AJ$9&lt;0,1-ABS(AN24+$AJ$9),ABS(AN24+$AJ$9))</f>
        <v>0.125</v>
      </c>
      <c r="AI24" s="117">
        <f t="shared" si="3"/>
        <v>0.125</v>
      </c>
      <c r="AJ24" s="106">
        <f>IF(AP24+$AJ$9&lt;0,1-ABS(AP24+$AJ$9),ABS(AP24+$AJ$9))</f>
        <v>0.22916666666666666</v>
      </c>
      <c r="AK24" s="118" t="s">
        <v>17</v>
      </c>
      <c r="AL24" s="130">
        <f>AJ24</f>
        <v>0.22916666666666666</v>
      </c>
      <c r="AM24" s="103">
        <v>8.3333333333333329E-2</v>
      </c>
      <c r="AN24" s="102">
        <f>AM24</f>
        <v>8.3333333333333329E-2</v>
      </c>
      <c r="AO24" s="103">
        <v>0.1875</v>
      </c>
      <c r="AP24" s="102">
        <f>AO24</f>
        <v>0.1875</v>
      </c>
      <c r="AQ24" s="111"/>
    </row>
    <row r="25" spans="2:43" ht="16.2" thickBot="1" x14ac:dyDescent="0.35">
      <c r="B25" s="5"/>
      <c r="C25" s="190"/>
      <c r="D25" s="193" t="s">
        <v>10</v>
      </c>
      <c r="E25" s="193"/>
      <c r="F25" s="24">
        <f>IF($O$6&lt;&gt;0,5,6)</f>
        <v>6</v>
      </c>
      <c r="G25" s="40">
        <f t="shared" si="4"/>
        <v>0.25</v>
      </c>
      <c r="H25" s="24">
        <f>IF($O$6&lt;&gt;0,6,7)</f>
        <v>7</v>
      </c>
      <c r="I25" s="40">
        <f t="shared" si="5"/>
        <v>0.29166666666666669</v>
      </c>
      <c r="J25" s="40">
        <f>IF(G25+$F$8+$F$11&lt;0,1-ABS(G25+$F$8+$F$11),ABS(G25+$F$8+$F$11))</f>
        <v>0.29166666666666669</v>
      </c>
      <c r="K25" s="8">
        <f>IFERROR(IF(G25+$F$8+$F$11&lt;0,1-ABS(G25+$F$8+$F$11),ABS(G25+$F$8+$F$11)),"-")</f>
        <v>0.29166666666666669</v>
      </c>
      <c r="L25" s="44" t="s">
        <v>17</v>
      </c>
      <c r="M25" s="10">
        <f>IFERROR(IF(I25+$F$8+$F$11&lt;0,1-ABS(I25+$F$8+$F$11),ABS(I25+$F$8+$F$11)),"-")</f>
        <v>0.33333333333333337</v>
      </c>
      <c r="N25" s="50"/>
      <c r="O25" s="192"/>
      <c r="P25" s="192"/>
      <c r="Q25" s="192"/>
      <c r="R25" s="192"/>
      <c r="S25" s="192"/>
      <c r="T25" s="192"/>
      <c r="U25" s="192"/>
      <c r="V25" s="5"/>
      <c r="W25" s="5"/>
      <c r="Y25" s="5"/>
      <c r="Z25" s="5"/>
      <c r="AA25" s="5"/>
      <c r="AB25" s="94"/>
      <c r="AC25" s="72"/>
      <c r="AD25" s="5"/>
      <c r="AF25" s="111"/>
      <c r="AG25" s="147" t="s">
        <v>49</v>
      </c>
      <c r="AH25" s="106">
        <f>IF(AN25+$AJ$9&lt;0,1-ABS(AN25+$AJ$9),ABS(AN25+$AJ$9))</f>
        <v>0.3125</v>
      </c>
      <c r="AI25" s="117">
        <f t="shared" si="3"/>
        <v>0.3125</v>
      </c>
      <c r="AJ25" s="106">
        <f>IF(AP25+$AJ$9&lt;0,1-ABS(AP25+$AJ$9),ABS(AP25+$AJ$9))</f>
        <v>0.375</v>
      </c>
      <c r="AK25" s="118" t="s">
        <v>17</v>
      </c>
      <c r="AL25" s="130">
        <f>AJ25</f>
        <v>0.375</v>
      </c>
      <c r="AM25" s="103">
        <v>0.27083333333333331</v>
      </c>
      <c r="AN25" s="102">
        <f>AM25</f>
        <v>0.27083333333333331</v>
      </c>
      <c r="AO25" s="103">
        <v>0.33333333333333331</v>
      </c>
      <c r="AP25" s="102">
        <f>AO25</f>
        <v>0.33333333333333331</v>
      </c>
      <c r="AQ25" s="111"/>
    </row>
    <row r="26" spans="2:43" ht="18.600000000000001" thickBot="1" x14ac:dyDescent="0.35">
      <c r="B26" s="5"/>
      <c r="C26" s="190"/>
      <c r="D26" s="194" t="s">
        <v>11</v>
      </c>
      <c r="E26" s="194"/>
      <c r="F26" s="24">
        <f>IF($O$6&lt;&gt;0,23,0)</f>
        <v>0</v>
      </c>
      <c r="G26" s="40">
        <f t="shared" si="4"/>
        <v>0</v>
      </c>
      <c r="H26" s="24">
        <f>IF($O$6&lt;&gt;0,0,1)</f>
        <v>1</v>
      </c>
      <c r="I26" s="40">
        <f t="shared" si="5"/>
        <v>4.1666666666666664E-2</v>
      </c>
      <c r="J26" s="40">
        <f>IF(G26+$F$8+$F$11&lt;0,1-ABS(G26+$F$8+$F$11),ABS(G26+$F$8+$F$11))</f>
        <v>4.1666666666666664E-2</v>
      </c>
      <c r="K26" s="8">
        <f>IFERROR(IF(G26+$F$8+$F$11&lt;0,1-ABS(G26+$F$8+$F$11),ABS(G26+$F$8+$F$11)),"-")</f>
        <v>4.1666666666666664E-2</v>
      </c>
      <c r="L26" s="44" t="s">
        <v>17</v>
      </c>
      <c r="M26" s="10">
        <f>IFERROR(IF(I26+$F$8+$F$11&lt;0,1-ABS(I26+$F$8+$F$11),ABS(I26+$F$8+$F$11)),"-")</f>
        <v>8.3333333333333329E-2</v>
      </c>
      <c r="N26" s="50"/>
      <c r="O26" s="192"/>
      <c r="P26" s="192"/>
      <c r="Q26" s="192"/>
      <c r="R26" s="192"/>
      <c r="S26" s="192"/>
      <c r="T26" s="192"/>
      <c r="U26" s="192"/>
      <c r="V26" s="5"/>
      <c r="W26" s="5"/>
      <c r="Y26" s="5"/>
      <c r="Z26" s="81" t="s">
        <v>36</v>
      </c>
      <c r="AA26" s="82"/>
      <c r="AB26" s="83">
        <f>IFERROR(AC26,"-")</f>
        <v>0.33333333333333331</v>
      </c>
      <c r="AC26" s="28">
        <f>IF((AC15-AC9-AC14)+(AC21+AC24)&lt;0,1-ABS((AC15-AC9-AC14)+(AC21+AC24)),ABS((AC15-AC9-AC14)+(AC21+AC24)))</f>
        <v>0.33333333333333331</v>
      </c>
      <c r="AD26" s="5"/>
      <c r="AF26" s="111"/>
      <c r="AG26" s="149" t="s">
        <v>50</v>
      </c>
      <c r="AH26" s="150">
        <f>IF(AN26+$AJ$9&lt;0,1-ABS(AN26+$AJ$9),ABS(AN26+$AJ$9))</f>
        <v>8.3333333333333329E-2</v>
      </c>
      <c r="AI26" s="133">
        <f t="shared" si="3"/>
        <v>8.3333333333333329E-2</v>
      </c>
      <c r="AJ26" s="150">
        <f>IF(AP26+$AJ$9&lt;0,1-ABS(AP26+$AJ$9),ABS(AP26+$AJ$9))</f>
        <v>0.41666666666666669</v>
      </c>
      <c r="AK26" s="151" t="s">
        <v>17</v>
      </c>
      <c r="AL26" s="135">
        <f>AJ26</f>
        <v>0.41666666666666669</v>
      </c>
      <c r="AM26" s="103">
        <v>4.1666666666666664E-2</v>
      </c>
      <c r="AN26" s="102">
        <f>AM26</f>
        <v>4.1666666666666664E-2</v>
      </c>
      <c r="AO26" s="103">
        <v>0.375</v>
      </c>
      <c r="AP26" s="102">
        <f>AO26</f>
        <v>0.375</v>
      </c>
      <c r="AQ26" s="111"/>
    </row>
    <row r="27" spans="2:43" ht="6" customHeight="1" x14ac:dyDescent="0.3">
      <c r="B27" s="5"/>
      <c r="C27" s="5"/>
      <c r="D27" s="23"/>
      <c r="E27" s="5"/>
      <c r="F27" s="24"/>
      <c r="G27" s="5"/>
      <c r="H27" s="25"/>
      <c r="I27" s="94"/>
      <c r="J27" s="94"/>
      <c r="K27" s="5"/>
      <c r="L27" s="5"/>
      <c r="M27" s="94"/>
      <c r="N27" s="28"/>
      <c r="O27" s="26"/>
      <c r="P27" s="5"/>
      <c r="Q27" s="27"/>
      <c r="R27" s="5"/>
      <c r="S27" s="29"/>
      <c r="T27" s="5"/>
      <c r="U27" s="27"/>
      <c r="V27" s="5"/>
      <c r="W27" s="5"/>
      <c r="Y27" s="5"/>
      <c r="Z27" s="5"/>
      <c r="AA27" s="5"/>
      <c r="AB27" s="94"/>
      <c r="AC27" s="72"/>
      <c r="AD27" s="5"/>
      <c r="AF27" s="111"/>
      <c r="AG27" s="112"/>
      <c r="AH27" s="112"/>
      <c r="AI27" s="112"/>
      <c r="AJ27" s="112"/>
      <c r="AK27" s="114"/>
      <c r="AL27" s="112"/>
      <c r="AQ27" s="111"/>
    </row>
    <row r="29" spans="2:43" x14ac:dyDescent="0.3">
      <c r="B29" s="45"/>
      <c r="C29" s="45" t="s">
        <v>22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51"/>
      <c r="O29" s="45"/>
      <c r="P29" s="45"/>
      <c r="Q29" s="45"/>
      <c r="R29" s="45"/>
      <c r="S29" s="45"/>
      <c r="T29" s="45"/>
      <c r="U29" s="84"/>
      <c r="V29" s="96" t="s">
        <v>55</v>
      </c>
      <c r="W29" s="84"/>
      <c r="X29" s="121"/>
      <c r="Y29" s="84"/>
      <c r="Z29" s="84"/>
      <c r="AA29" s="84"/>
      <c r="AB29" s="96" t="s">
        <v>55</v>
      </c>
      <c r="AC29" s="84"/>
      <c r="AD29" s="84"/>
      <c r="AE29" s="121"/>
      <c r="AF29" s="84"/>
      <c r="AG29" s="84"/>
      <c r="AH29" s="84"/>
      <c r="AI29" s="84"/>
      <c r="AJ29" s="84"/>
      <c r="AK29" s="84"/>
      <c r="AL29" s="96" t="s">
        <v>55</v>
      </c>
      <c r="AQ29" s="84"/>
    </row>
  </sheetData>
  <sheetProtection algorithmName="SHA-512" hashValue="r4Fv5auWYwQ8xG9zPoGrg8WuVjCWby+vlgPBs4seQRtDsrGAybL3GR4Kc8PrhVDOWvGM2uM8AU5APN/pCe7mlA==" saltValue="Vi7KOOnEkPhfTmO1pueofQ==" spinCount="100000" sheet="1" selectLockedCells="1"/>
  <mergeCells count="38">
    <mergeCell ref="AG7:AL8"/>
    <mergeCell ref="AK9:AL9"/>
    <mergeCell ref="AG3:AL3"/>
    <mergeCell ref="AL11:AL12"/>
    <mergeCell ref="AB21:AB22"/>
    <mergeCell ref="D23:E23"/>
    <mergeCell ref="K23:M23"/>
    <mergeCell ref="C24:C26"/>
    <mergeCell ref="D24:E24"/>
    <mergeCell ref="O24:U26"/>
    <mergeCell ref="D25:E25"/>
    <mergeCell ref="D26:E26"/>
    <mergeCell ref="F12:G12"/>
    <mergeCell ref="Z13:Z14"/>
    <mergeCell ref="AB13:AB14"/>
    <mergeCell ref="D14:E14"/>
    <mergeCell ref="O14:U14"/>
    <mergeCell ref="V14:V16"/>
    <mergeCell ref="C15:E15"/>
    <mergeCell ref="C16:E16"/>
    <mergeCell ref="Z16:AC18"/>
    <mergeCell ref="D18:E18"/>
    <mergeCell ref="O18:U18"/>
    <mergeCell ref="V18:V21"/>
    <mergeCell ref="C19:C21"/>
    <mergeCell ref="D19:E19"/>
    <mergeCell ref="D21:E21"/>
    <mergeCell ref="Z21:Z22"/>
    <mergeCell ref="K3:V3"/>
    <mergeCell ref="Z3:AC3"/>
    <mergeCell ref="Z7:AC8"/>
    <mergeCell ref="P8:V8"/>
    <mergeCell ref="P9:V9"/>
    <mergeCell ref="P11:V11"/>
    <mergeCell ref="Z11:Z12"/>
    <mergeCell ref="AB11:AB12"/>
    <mergeCell ref="Z19:AC20"/>
    <mergeCell ref="AI11:AI12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0C868-9C51-4D04-BC41-7343CA398A8B}">
  <dimension ref="B1:BQ3"/>
  <sheetViews>
    <sheetView zoomScale="80" zoomScaleNormal="80" workbookViewId="0">
      <selection activeCell="BC2" sqref="BC2:BQ2"/>
    </sheetView>
  </sheetViews>
  <sheetFormatPr baseColWidth="10" defaultColWidth="2.88671875" defaultRowHeight="14.4" x14ac:dyDescent="0.3"/>
  <cols>
    <col min="1" max="16384" width="2.88671875" style="86"/>
  </cols>
  <sheetData>
    <row r="1" spans="2:69" ht="7.8" customHeight="1" x14ac:dyDescent="0.3"/>
    <row r="2" spans="2:69" ht="19.8" x14ac:dyDescent="0.4">
      <c r="B2" s="197" t="s">
        <v>38</v>
      </c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X2" s="198" t="s">
        <v>41</v>
      </c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9" t="s">
        <v>37</v>
      </c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</row>
    <row r="3" spans="2:69" ht="6.6" customHeight="1" x14ac:dyDescent="0.3"/>
  </sheetData>
  <sheetProtection algorithmName="SHA-512" hashValue="glWNLm2BhGtEWf5++Omxvu1JPAmtKgi5xUYwGZhxQLX3iRHqs6r7PzaiqYc/ubC1I0vj3EVVN1tU+7qpQdZLGQ==" saltValue="Ozys72pPu4EXl0EPopoSew==" spinCount="100000" sheet="1" objects="1" scenarios="1" selectLockedCells="1" selectUnlockedCells="1"/>
  <mergeCells count="3">
    <mergeCell ref="B2:U2"/>
    <mergeCell ref="X2:BB2"/>
    <mergeCell ref="BC2:BQ2"/>
  </mergeCells>
  <hyperlinks>
    <hyperlink ref="BC2:BO2" r:id="rId1" display=" https://www.timeanddate.com/time/map" xr:uid="{F748E4C5-3D35-4B50-AACE-0AB1CBB3397F}"/>
  </hyperlinks>
  <pageMargins left="0.7" right="0.7" top="0.75" bottom="0.75" header="0.3" footer="0.3"/>
  <pageSetup orientation="portrait" horizontalDpi="300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Calculator TIME ZONE</vt:lpstr>
      <vt:lpstr>MAP Time Zone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Best Time to Trade</dc:title>
  <dc:subject>TIMER</dc:subject>
  <dc:creator>Aonghas Hervé DERYCKER</dc:creator>
  <cp:keywords>trading forex stock crypto best time</cp:keywords>
  <dc:description/>
  <cp:lastModifiedBy>Aonghas Hervé DERYCKER</cp:lastModifiedBy>
  <cp:revision>1</cp:revision>
  <dcterms:created xsi:type="dcterms:W3CDTF">2018-10-29T16:37:25Z</dcterms:created>
  <dcterms:modified xsi:type="dcterms:W3CDTF">2018-11-19T12:37:34Z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lpwstr>Y183010AVR</vt:lpwstr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Owner">
    <vt:lpwstr>Wolf (en-bourse.fr)</vt:lpwstr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