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Liste Offres" sheetId="1" r:id="rId1"/>
    <sheet name="Data" sheetId="2" r:id="rId2"/>
    <sheet name="Comparer" sheetId="5" r:id="rId3"/>
  </sheets>
  <calcPr calcId="152511"/>
</workbook>
</file>

<file path=xl/calcChain.xml><?xml version="1.0" encoding="utf-8"?>
<calcChain xmlns="http://schemas.openxmlformats.org/spreadsheetml/2006/main">
  <c r="D5" i="5" l="1"/>
  <c r="D4" i="5"/>
  <c r="D3" i="5"/>
  <c r="D2" i="5"/>
  <c r="O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2" i="2"/>
  <c r="D24" i="5" l="1"/>
  <c r="D23" i="5"/>
  <c r="D22" i="5"/>
  <c r="D21" i="5"/>
  <c r="D20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V2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R2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K2" i="2"/>
  <c r="J2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2" i="2"/>
  <c r="P7" i="1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2" i="2"/>
  <c r="E18" i="5" l="1"/>
  <c r="E4" i="5"/>
  <c r="E9" i="5"/>
  <c r="E5" i="5"/>
  <c r="E17" i="5"/>
  <c r="E10" i="5"/>
  <c r="E8" i="5"/>
  <c r="E16" i="5"/>
  <c r="E23" i="5"/>
  <c r="E11" i="5"/>
  <c r="E2" i="5"/>
  <c r="E13" i="5"/>
  <c r="E6" i="5"/>
  <c r="E21" i="5"/>
  <c r="E3" i="5"/>
  <c r="E7" i="5"/>
  <c r="E12" i="5"/>
  <c r="E15" i="5"/>
  <c r="E14" i="5"/>
  <c r="E19" i="5"/>
  <c r="E22" i="5"/>
  <c r="E20" i="5"/>
  <c r="E24" i="5"/>
</calcChain>
</file>

<file path=xl/sharedStrings.xml><?xml version="1.0" encoding="utf-8"?>
<sst xmlns="http://schemas.openxmlformats.org/spreadsheetml/2006/main" count="133" uniqueCount="93">
  <si>
    <t>Nom de l'offre</t>
  </si>
  <si>
    <t>Fortuneo Optimum</t>
  </si>
  <si>
    <t>Fortuneo Trader Actif</t>
  </si>
  <si>
    <t>Fortuneo 100 ordres</t>
  </si>
  <si>
    <t>Conditions particulières</t>
  </si>
  <si>
    <t>0 - 500</t>
  </si>
  <si>
    <t>&gt; 100000</t>
  </si>
  <si>
    <t>Binck</t>
  </si>
  <si>
    <t>Binck Classique</t>
  </si>
  <si>
    <t>Binck 30 ordres/mois</t>
  </si>
  <si>
    <t>Courtier</t>
  </si>
  <si>
    <t>Fortuneo</t>
  </si>
  <si>
    <t>Boursorama</t>
  </si>
  <si>
    <t>Découverte</t>
  </si>
  <si>
    <t>Classic</t>
  </si>
  <si>
    <t>Trader</t>
  </si>
  <si>
    <t>Ultimate Trader</t>
  </si>
  <si>
    <t>ING Direct</t>
  </si>
  <si>
    <t>3000 - 5000</t>
  </si>
  <si>
    <t>2000 - 3000</t>
  </si>
  <si>
    <t>6000 - 7500</t>
  </si>
  <si>
    <t>5000 - 6000</t>
  </si>
  <si>
    <t>Bourse Direct</t>
  </si>
  <si>
    <t>1000 - 1100</t>
  </si>
  <si>
    <t>iDealing</t>
  </si>
  <si>
    <t>B for Bank</t>
  </si>
  <si>
    <t>Cortal Consors</t>
  </si>
  <si>
    <t>Start</t>
  </si>
  <si>
    <t>Active</t>
  </si>
  <si>
    <t>Unlimited</t>
  </si>
  <si>
    <t>1100 - 1200</t>
  </si>
  <si>
    <t>8000 - 10000</t>
  </si>
  <si>
    <t>7750 - 8000</t>
  </si>
  <si>
    <t>30000 - 100000</t>
  </si>
  <si>
    <t>10000 - 30000</t>
  </si>
  <si>
    <t>Easy Bourse</t>
  </si>
  <si>
    <t>Decouverte</t>
  </si>
  <si>
    <t>Premium</t>
  </si>
  <si>
    <t>Expert</t>
  </si>
  <si>
    <t>Intense</t>
  </si>
  <si>
    <t>800 - 1000</t>
  </si>
  <si>
    <t>500 - 800</t>
  </si>
  <si>
    <t>1500 - 2000</t>
  </si>
  <si>
    <t>1200 - 1500</t>
  </si>
  <si>
    <t>Cortal Consors Start</t>
  </si>
  <si>
    <t>Cortal Consors Active</t>
  </si>
  <si>
    <t>Cortal Consors Unlimited</t>
  </si>
  <si>
    <t>Easy Bourse Decouverte</t>
  </si>
  <si>
    <t>Easy Bourse Premium</t>
  </si>
  <si>
    <t>Easy Bourse Expert</t>
  </si>
  <si>
    <t>Easy Bourse Intense</t>
  </si>
  <si>
    <t>Fortuneo 0 Courtage</t>
  </si>
  <si>
    <t>30 ordres/mois</t>
  </si>
  <si>
    <t>100 ordres/mois</t>
  </si>
  <si>
    <t>1 ordre/mois</t>
  </si>
  <si>
    <t>20 ordres/mois</t>
  </si>
  <si>
    <t>15 ordres/mois</t>
  </si>
  <si>
    <t>Saxo Banque</t>
  </si>
  <si>
    <t>De Giro</t>
  </si>
  <si>
    <t>Frais de courtages NYSE Euronext Paris en fonction de la taille d'ordre:</t>
  </si>
  <si>
    <t>Taille de l'ordre</t>
  </si>
  <si>
    <t>BourseDirect</t>
  </si>
  <si>
    <t>DeGiro</t>
  </si>
  <si>
    <t>Classement:</t>
  </si>
  <si>
    <t>Frais:</t>
  </si>
  <si>
    <t>Nom de l'offre:</t>
  </si>
  <si>
    <t>Boursorama Découverte</t>
  </si>
  <si>
    <t>Boursorama Classic</t>
  </si>
  <si>
    <t>Boursorama Trader</t>
  </si>
  <si>
    <t>Boursorama Ultimate Trader</t>
  </si>
  <si>
    <t>0.20% (min. 20€) + 30€</t>
  </si>
  <si>
    <t>50000€/compte d'encours</t>
  </si>
  <si>
    <t>7500 - 7700</t>
  </si>
  <si>
    <t>7700 - 7750</t>
  </si>
  <si>
    <t>Uniquement à la vente par téléphone</t>
  </si>
  <si>
    <t>10000€ mini</t>
  </si>
  <si>
    <t>Commission de change</t>
  </si>
  <si>
    <t>25 pips</t>
  </si>
  <si>
    <t>0.45% (min. 32.90€)</t>
  </si>
  <si>
    <t>15€ + 0.15%</t>
  </si>
  <si>
    <t>0.15% (min. 15€)</t>
  </si>
  <si>
    <t>0.10% (min. 10€)</t>
  </si>
  <si>
    <t>18€ + 0.065% (min. 9£)</t>
  </si>
  <si>
    <t>18€ + 0.23% (au-delà de 7700€) + 0.065% (min. 9£)</t>
  </si>
  <si>
    <t>0.48% + 25€</t>
  </si>
  <si>
    <t>0.2% + 25€</t>
  </si>
  <si>
    <t>0.05% + 25€</t>
  </si>
  <si>
    <t>Uniquement par téléphone</t>
  </si>
  <si>
    <t>0.35% au-delà</t>
  </si>
  <si>
    <t>0.10% (min. 8£)</t>
  </si>
  <si>
    <t>4€ + 0.04% (max. 60€)</t>
  </si>
  <si>
    <t>Taux de clôture NY +/- 0.5% ??</t>
  </si>
  <si>
    <t>10€ + 0.02%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</si>
</sst>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44" fontId="0" fillId="0" borderId="0" xfId="1" applyFont="1"/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8" fontId="0" fillId="2" borderId="10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0" fillId="0" borderId="43" xfId="1" applyFont="1" applyBorder="1" applyAlignment="1">
      <alignment horizontal="center" vertical="center"/>
    </xf>
    <xf numFmtId="44" fontId="0" fillId="0" borderId="44" xfId="1" applyFont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44" fontId="0" fillId="0" borderId="29" xfId="1" applyFont="1" applyBorder="1" applyAlignment="1">
      <alignment horizontal="center" vertical="center"/>
    </xf>
    <xf numFmtId="44" fontId="0" fillId="0" borderId="45" xfId="1" applyFont="1" applyBorder="1" applyAlignment="1">
      <alignment horizontal="center" vertical="center"/>
    </xf>
    <xf numFmtId="44" fontId="0" fillId="0" borderId="41" xfId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44" fontId="0" fillId="0" borderId="36" xfId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44" fontId="0" fillId="0" borderId="20" xfId="1" applyFont="1" applyBorder="1"/>
    <xf numFmtId="44" fontId="0" fillId="0" borderId="36" xfId="1" applyFont="1" applyBorder="1"/>
    <xf numFmtId="0" fontId="2" fillId="0" borderId="23" xfId="0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0" fillId="0" borderId="24" xfId="0" applyFill="1" applyBorder="1"/>
    <xf numFmtId="0" fontId="2" fillId="0" borderId="30" xfId="0" applyFont="1" applyFill="1" applyBorder="1" applyAlignment="1">
      <alignment horizontal="center" vertical="center"/>
    </xf>
    <xf numFmtId="0" fontId="0" fillId="0" borderId="32" xfId="0" applyFill="1" applyBorder="1"/>
    <xf numFmtId="44" fontId="0" fillId="0" borderId="31" xfId="1" applyFont="1" applyFill="1" applyBorder="1"/>
    <xf numFmtId="0" fontId="2" fillId="0" borderId="36" xfId="0" applyFont="1" applyFill="1" applyBorder="1" applyAlignment="1">
      <alignment horizontal="center" vertical="center"/>
    </xf>
    <xf numFmtId="44" fontId="0" fillId="0" borderId="4" xfId="1" applyFont="1" applyFill="1" applyBorder="1"/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6" fontId="0" fillId="3" borderId="25" xfId="0" applyNumberFormat="1" applyFill="1" applyBorder="1" applyAlignment="1">
      <alignment vertical="center"/>
    </xf>
    <xf numFmtId="8" fontId="0" fillId="3" borderId="23" xfId="0" applyNumberFormat="1" applyFill="1" applyBorder="1" applyAlignment="1">
      <alignment vertical="center"/>
    </xf>
    <xf numFmtId="10" fontId="0" fillId="3" borderId="23" xfId="0" applyNumberFormat="1" applyFill="1" applyBorder="1" applyAlignment="1">
      <alignment vertical="center"/>
    </xf>
    <xf numFmtId="10" fontId="0" fillId="3" borderId="30" xfId="0" applyNumberFormat="1" applyFill="1" applyBorder="1" applyAlignment="1">
      <alignment vertical="center"/>
    </xf>
    <xf numFmtId="6" fontId="0" fillId="3" borderId="23" xfId="0" applyNumberFormat="1" applyFill="1" applyBorder="1" applyAlignment="1">
      <alignment vertical="center"/>
    </xf>
    <xf numFmtId="44" fontId="0" fillId="0" borderId="39" xfId="1" applyFont="1" applyBorder="1" applyAlignment="1">
      <alignment horizontal="center" vertical="center"/>
    </xf>
    <xf numFmtId="44" fontId="0" fillId="0" borderId="51" xfId="1" applyFont="1" applyBorder="1" applyAlignment="1">
      <alignment horizontal="center" vertical="center"/>
    </xf>
    <xf numFmtId="44" fontId="0" fillId="0" borderId="49" xfId="1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44" fontId="0" fillId="0" borderId="53" xfId="1" applyFont="1" applyFill="1" applyBorder="1" applyAlignment="1">
      <alignment horizontal="center" vertical="center"/>
    </xf>
    <xf numFmtId="0" fontId="0" fillId="0" borderId="54" xfId="0" applyFill="1" applyBorder="1"/>
    <xf numFmtId="0" fontId="0" fillId="0" borderId="0" xfId="0" applyFill="1" applyBorder="1" applyAlignment="1">
      <alignment horizontal="center" vertical="center"/>
    </xf>
    <xf numFmtId="10" fontId="0" fillId="6" borderId="19" xfId="0" applyNumberFormat="1" applyFill="1" applyBorder="1" applyAlignment="1">
      <alignment horizontal="center" vertical="center" wrapText="1"/>
    </xf>
    <xf numFmtId="10" fontId="0" fillId="9" borderId="19" xfId="0" applyNumberFormat="1" applyFill="1" applyBorder="1" applyAlignment="1">
      <alignment horizontal="center" vertical="center"/>
    </xf>
    <xf numFmtId="44" fontId="0" fillId="0" borderId="34" xfId="1" applyFont="1" applyBorder="1" applyAlignment="1">
      <alignment horizontal="center" vertical="center"/>
    </xf>
    <xf numFmtId="44" fontId="0" fillId="0" borderId="34" xfId="1" applyFont="1" applyBorder="1"/>
    <xf numFmtId="0" fontId="0" fillId="9" borderId="34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8" fontId="0" fillId="6" borderId="34" xfId="0" applyNumberFormat="1" applyFill="1" applyBorder="1" applyAlignment="1">
      <alignment horizontal="center" vertical="center"/>
    </xf>
    <xf numFmtId="8" fontId="0" fillId="6" borderId="20" xfId="0" applyNumberFormat="1" applyFill="1" applyBorder="1" applyAlignment="1">
      <alignment horizontal="center" vertical="center"/>
    </xf>
    <xf numFmtId="8" fontId="0" fillId="6" borderId="3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8" fontId="0" fillId="10" borderId="39" xfId="0" applyNumberFormat="1" applyFill="1" applyBorder="1" applyAlignment="1">
      <alignment horizontal="center" vertical="center"/>
    </xf>
    <xf numFmtId="8" fontId="0" fillId="10" borderId="49" xfId="0" applyNumberFormat="1" applyFill="1" applyBorder="1" applyAlignment="1">
      <alignment horizontal="center" vertical="center"/>
    </xf>
    <xf numFmtId="8" fontId="0" fillId="10" borderId="29" xfId="0" applyNumberFormat="1" applyFill="1" applyBorder="1" applyAlignment="1">
      <alignment horizontal="center" vertical="center"/>
    </xf>
    <xf numFmtId="8" fontId="0" fillId="10" borderId="45" xfId="0" applyNumberFormat="1" applyFill="1" applyBorder="1" applyAlignment="1">
      <alignment horizontal="center" vertical="center"/>
    </xf>
    <xf numFmtId="8" fontId="0" fillId="10" borderId="41" xfId="0" applyNumberFormat="1" applyFill="1" applyBorder="1" applyAlignment="1">
      <alignment horizontal="center" vertical="center"/>
    </xf>
    <xf numFmtId="8" fontId="0" fillId="10" borderId="44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6" fontId="0" fillId="2" borderId="39" xfId="0" applyNumberFormat="1" applyFill="1" applyBorder="1" applyAlignment="1">
      <alignment horizontal="center" vertical="center"/>
    </xf>
    <xf numFmtId="6" fontId="0" fillId="2" borderId="51" xfId="0" applyNumberFormat="1" applyFill="1" applyBorder="1" applyAlignment="1">
      <alignment horizontal="center" vertical="center"/>
    </xf>
    <xf numFmtId="6" fontId="0" fillId="2" borderId="49" xfId="0" applyNumberFormat="1" applyFill="1" applyBorder="1" applyAlignment="1">
      <alignment horizontal="center" vertical="center"/>
    </xf>
    <xf numFmtId="6" fontId="0" fillId="2" borderId="29" xfId="0" applyNumberFormat="1" applyFill="1" applyBorder="1" applyAlignment="1">
      <alignment horizontal="center" vertical="center"/>
    </xf>
    <xf numFmtId="6" fontId="0" fillId="2" borderId="0" xfId="0" applyNumberFormat="1" applyFill="1" applyBorder="1" applyAlignment="1">
      <alignment horizontal="center" vertical="center"/>
    </xf>
    <xf numFmtId="6" fontId="0" fillId="2" borderId="45" xfId="0" applyNumberFormat="1" applyFill="1" applyBorder="1" applyAlignment="1">
      <alignment horizontal="center" vertical="center"/>
    </xf>
    <xf numFmtId="6" fontId="0" fillId="2" borderId="41" xfId="0" applyNumberFormat="1" applyFill="1" applyBorder="1" applyAlignment="1">
      <alignment horizontal="center" vertical="center"/>
    </xf>
    <xf numFmtId="6" fontId="0" fillId="2" borderId="43" xfId="0" applyNumberFormat="1" applyFill="1" applyBorder="1" applyAlignment="1">
      <alignment horizontal="center" vertical="center"/>
    </xf>
    <xf numFmtId="6" fontId="0" fillId="2" borderId="44" xfId="0" applyNumberForma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8" fontId="0" fillId="9" borderId="34" xfId="0" applyNumberFormat="1" applyFill="1" applyBorder="1" applyAlignment="1">
      <alignment horizontal="center" vertical="center"/>
    </xf>
    <xf numFmtId="8" fontId="0" fillId="9" borderId="20" xfId="0" applyNumberFormat="1" applyFill="1" applyBorder="1" applyAlignment="1">
      <alignment horizontal="center" vertical="center"/>
    </xf>
    <xf numFmtId="8" fontId="0" fillId="9" borderId="35" xfId="0" applyNumberForma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10" fontId="0" fillId="10" borderId="14" xfId="0" applyNumberFormat="1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6" fontId="0" fillId="3" borderId="6" xfId="0" applyNumberFormat="1" applyFill="1" applyBorder="1" applyAlignment="1">
      <alignment horizontal="center" vertical="center"/>
    </xf>
    <xf numFmtId="6" fontId="0" fillId="3" borderId="51" xfId="0" applyNumberFormat="1" applyFill="1" applyBorder="1" applyAlignment="1">
      <alignment horizontal="center" vertical="center"/>
    </xf>
    <xf numFmtId="6" fontId="0" fillId="3" borderId="49" xfId="0" applyNumberFormat="1" applyFill="1" applyBorder="1" applyAlignment="1">
      <alignment horizontal="center" vertical="center"/>
    </xf>
    <xf numFmtId="6" fontId="0" fillId="3" borderId="5" xfId="0" applyNumberFormat="1" applyFill="1" applyBorder="1" applyAlignment="1">
      <alignment horizontal="center" vertical="center"/>
    </xf>
    <xf numFmtId="6" fontId="0" fillId="3" borderId="0" xfId="0" applyNumberFormat="1" applyFill="1" applyBorder="1" applyAlignment="1">
      <alignment horizontal="center" vertical="center"/>
    </xf>
    <xf numFmtId="6" fontId="0" fillId="3" borderId="45" xfId="0" applyNumberFormat="1" applyFill="1" applyBorder="1" applyAlignment="1">
      <alignment horizontal="center" vertical="center"/>
    </xf>
    <xf numFmtId="6" fontId="0" fillId="3" borderId="50" xfId="0" applyNumberFormat="1" applyFill="1" applyBorder="1" applyAlignment="1">
      <alignment horizontal="center" vertical="center"/>
    </xf>
    <xf numFmtId="6" fontId="0" fillId="3" borderId="43" xfId="0" applyNumberFormat="1" applyFill="1" applyBorder="1" applyAlignment="1">
      <alignment horizontal="center" vertical="center"/>
    </xf>
    <xf numFmtId="6" fontId="0" fillId="3" borderId="44" xfId="0" applyNumberFormat="1" applyFill="1" applyBorder="1" applyAlignment="1">
      <alignment horizontal="center" vertical="center"/>
    </xf>
    <xf numFmtId="8" fontId="0" fillId="5" borderId="39" xfId="0" applyNumberFormat="1" applyFill="1" applyBorder="1" applyAlignment="1">
      <alignment horizontal="center" vertical="center"/>
    </xf>
    <xf numFmtId="8" fontId="0" fillId="5" borderId="51" xfId="0" applyNumberFormat="1" applyFill="1" applyBorder="1" applyAlignment="1">
      <alignment horizontal="center" vertical="center"/>
    </xf>
    <xf numFmtId="8" fontId="0" fillId="5" borderId="49" xfId="0" applyNumberFormat="1" applyFill="1" applyBorder="1" applyAlignment="1">
      <alignment horizontal="center" vertical="center"/>
    </xf>
    <xf numFmtId="8" fontId="0" fillId="5" borderId="29" xfId="0" applyNumberFormat="1" applyFill="1" applyBorder="1" applyAlignment="1">
      <alignment horizontal="center" vertical="center"/>
    </xf>
    <xf numFmtId="8" fontId="0" fillId="5" borderId="0" xfId="0" applyNumberFormat="1" applyFill="1" applyBorder="1" applyAlignment="1">
      <alignment horizontal="center" vertical="center"/>
    </xf>
    <xf numFmtId="8" fontId="0" fillId="5" borderId="45" xfId="0" applyNumberFormat="1" applyFill="1" applyBorder="1" applyAlignment="1">
      <alignment horizontal="center" vertical="center"/>
    </xf>
    <xf numFmtId="8" fontId="0" fillId="5" borderId="41" xfId="0" applyNumberFormat="1" applyFill="1" applyBorder="1" applyAlignment="1">
      <alignment horizontal="center" vertical="center"/>
    </xf>
    <xf numFmtId="8" fontId="0" fillId="5" borderId="43" xfId="0" applyNumberFormat="1" applyFill="1" applyBorder="1" applyAlignment="1">
      <alignment horizontal="center" vertical="center"/>
    </xf>
    <xf numFmtId="8" fontId="0" fillId="5" borderId="44" xfId="0" applyNumberFormat="1" applyFill="1" applyBorder="1" applyAlignment="1">
      <alignment horizontal="center" vertical="center"/>
    </xf>
    <xf numFmtId="6" fontId="0" fillId="4" borderId="39" xfId="0" applyNumberFormat="1" applyFill="1" applyBorder="1" applyAlignment="1">
      <alignment horizontal="center" vertical="center"/>
    </xf>
    <xf numFmtId="6" fontId="0" fillId="4" borderId="29" xfId="0" applyNumberFormat="1" applyFill="1" applyBorder="1" applyAlignment="1">
      <alignment horizontal="center" vertical="center"/>
    </xf>
    <xf numFmtId="6" fontId="0" fillId="4" borderId="40" xfId="0" applyNumberFormat="1" applyFill="1" applyBorder="1" applyAlignment="1">
      <alignment horizontal="center" vertical="center"/>
    </xf>
    <xf numFmtId="10" fontId="0" fillId="4" borderId="39" xfId="0" applyNumberFormat="1" applyFill="1" applyBorder="1" applyAlignment="1">
      <alignment horizontal="center" vertical="center"/>
    </xf>
    <xf numFmtId="6" fontId="0" fillId="4" borderId="20" xfId="0" applyNumberFormat="1" applyFill="1" applyBorder="1" applyAlignment="1">
      <alignment horizontal="center" vertical="center"/>
    </xf>
    <xf numFmtId="6" fontId="0" fillId="4" borderId="36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6" fontId="0" fillId="2" borderId="2" xfId="0" applyNumberFormat="1" applyFill="1" applyBorder="1" applyAlignment="1">
      <alignment horizontal="center" vertical="center"/>
    </xf>
    <xf numFmtId="6" fontId="0" fillId="2" borderId="4" xfId="0" applyNumberFormat="1" applyFill="1" applyBorder="1" applyAlignment="1">
      <alignment horizontal="center" vertical="center"/>
    </xf>
    <xf numFmtId="6" fontId="0" fillId="2" borderId="3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0" fontId="0" fillId="2" borderId="31" xfId="0" applyNumberFormat="1" applyFill="1" applyBorder="1" applyAlignment="1">
      <alignment horizontal="center" vertical="center"/>
    </xf>
    <xf numFmtId="8" fontId="0" fillId="2" borderId="25" xfId="0" applyNumberFormat="1" applyFill="1" applyBorder="1" applyAlignment="1">
      <alignment horizontal="center" vertical="center"/>
    </xf>
    <xf numFmtId="8" fontId="0" fillId="2" borderId="23" xfId="0" applyNumberFormat="1" applyFill="1" applyBorder="1" applyAlignment="1">
      <alignment horizontal="center" vertical="center"/>
    </xf>
    <xf numFmtId="8" fontId="0" fillId="2" borderId="27" xfId="0" applyNumberForma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6" fontId="0" fillId="2" borderId="26" xfId="0" applyNumberFormat="1" applyFill="1" applyBorder="1" applyAlignment="1">
      <alignment horizontal="center" vertical="center"/>
    </xf>
    <xf numFmtId="6" fontId="0" fillId="2" borderId="24" xfId="0" applyNumberFormat="1" applyFill="1" applyBorder="1" applyAlignment="1">
      <alignment horizontal="center" vertical="center"/>
    </xf>
    <xf numFmtId="6" fontId="0" fillId="2" borderId="28" xfId="0" applyNumberFormat="1" applyFill="1" applyBorder="1" applyAlignment="1">
      <alignment horizontal="center" vertical="center"/>
    </xf>
    <xf numFmtId="10" fontId="0" fillId="2" borderId="26" xfId="0" applyNumberFormat="1" applyFill="1" applyBorder="1" applyAlignment="1">
      <alignment horizontal="center" vertical="center"/>
    </xf>
    <xf numFmtId="10" fontId="0" fillId="2" borderId="32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6" fontId="0" fillId="2" borderId="25" xfId="0" applyNumberFormat="1" applyFill="1" applyBorder="1" applyAlignment="1">
      <alignment horizontal="center" vertical="center"/>
    </xf>
    <xf numFmtId="6" fontId="0" fillId="2" borderId="23" xfId="0" applyNumberFormat="1" applyFill="1" applyBorder="1" applyAlignment="1">
      <alignment horizontal="center" vertical="center"/>
    </xf>
    <xf numFmtId="6" fontId="0" fillId="2" borderId="27" xfId="0" applyNumberFormat="1" applyFill="1" applyBorder="1" applyAlignment="1">
      <alignment horizontal="center" vertical="center"/>
    </xf>
    <xf numFmtId="10" fontId="0" fillId="2" borderId="25" xfId="0" applyNumberFormat="1" applyFill="1" applyBorder="1" applyAlignment="1">
      <alignment horizontal="center" vertical="center"/>
    </xf>
    <xf numFmtId="10" fontId="0" fillId="2" borderId="23" xfId="0" applyNumberFormat="1" applyFill="1" applyBorder="1" applyAlignment="1">
      <alignment horizontal="center" vertical="center"/>
    </xf>
    <xf numFmtId="10" fontId="0" fillId="2" borderId="30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0" fontId="0" fillId="3" borderId="14" xfId="0" applyNumberFormat="1" applyFill="1" applyBorder="1" applyAlignment="1">
      <alignment horizontal="center" vertical="center" wrapText="1"/>
    </xf>
    <xf numFmtId="10" fontId="0" fillId="3" borderId="55" xfId="0" applyNumberFormat="1" applyFill="1" applyBorder="1" applyAlignment="1">
      <alignment horizontal="center" vertical="center" wrapText="1"/>
    </xf>
    <xf numFmtId="10" fontId="0" fillId="3" borderId="56" xfId="0" applyNumberForma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showGridLines="0" tabSelected="1" workbookViewId="0">
      <pane xSplit="1" topLeftCell="B1" activePane="topRight" state="frozen"/>
      <selection pane="topRight" activeCell="P15" sqref="P15:P24"/>
    </sheetView>
  </sheetViews>
  <sheetFormatPr defaultRowHeight="15" x14ac:dyDescent="0.25"/>
  <cols>
    <col min="1" max="1" width="25.28515625" style="16" bestFit="1" customWidth="1"/>
    <col min="2" max="2" width="28" style="16" bestFit="1" customWidth="1"/>
    <col min="3" max="3" width="18.28515625" style="16" bestFit="1" customWidth="1"/>
    <col min="4" max="4" width="22.85546875" style="16" customWidth="1"/>
    <col min="5" max="5" width="22.5703125" style="16" customWidth="1"/>
    <col min="6" max="6" width="21" style="16" bestFit="1" customWidth="1"/>
    <col min="7" max="7" width="19.7109375" style="16" customWidth="1"/>
    <col min="8" max="8" width="18.28515625" style="16" customWidth="1"/>
    <col min="9" max="9" width="17.7109375" style="16" customWidth="1"/>
    <col min="10" max="10" width="20.28515625" style="16" bestFit="1" customWidth="1"/>
    <col min="11" max="11" width="19.5703125" style="16" customWidth="1"/>
    <col min="12" max="12" width="21.28515625" style="16" customWidth="1"/>
    <col min="13" max="13" width="25.140625" style="16" customWidth="1"/>
    <col min="14" max="14" width="19.28515625" style="16" bestFit="1" customWidth="1"/>
    <col min="15" max="15" width="29.28515625" style="16" customWidth="1"/>
    <col min="16" max="16" width="19.28515625" style="16" customWidth="1"/>
    <col min="17" max="17" width="17.7109375" style="16" bestFit="1" customWidth="1"/>
    <col min="18" max="18" width="19.5703125" style="16" bestFit="1" customWidth="1"/>
    <col min="19" max="20" width="17.7109375" style="16" customWidth="1"/>
    <col min="21" max="21" width="24.140625" style="16" customWidth="1"/>
    <col min="22" max="22" width="21.140625" style="16" customWidth="1"/>
    <col min="23" max="23" width="28" style="16" bestFit="1" customWidth="1"/>
    <col min="24" max="24" width="22.5703125" style="16" bestFit="1" customWidth="1"/>
    <col min="25" max="25" width="22.42578125" style="16" customWidth="1"/>
    <col min="26" max="26" width="14.7109375" style="16" bestFit="1" customWidth="1"/>
    <col min="27" max="27" width="18.28515625" style="16" bestFit="1" customWidth="1"/>
    <col min="28" max="29" width="17.7109375" style="16" bestFit="1" customWidth="1"/>
    <col min="30" max="30" width="21.28515625" style="16" customWidth="1"/>
    <col min="31" max="31" width="18.85546875" style="16" customWidth="1"/>
    <col min="32" max="32" width="16.7109375" style="16" customWidth="1"/>
    <col min="33" max="33" width="18.85546875" style="16" customWidth="1"/>
    <col min="34" max="34" width="47.5703125" style="16" bestFit="1" customWidth="1"/>
    <col min="35" max="35" width="19.28515625" style="16" customWidth="1"/>
    <col min="36" max="36" width="16" style="16" customWidth="1"/>
    <col min="37" max="37" width="14.42578125" style="16" customWidth="1"/>
    <col min="38" max="39" width="17.7109375" style="16" bestFit="1" customWidth="1"/>
    <col min="40" max="40" width="24.140625" style="16" bestFit="1" customWidth="1"/>
    <col min="41" max="41" width="13.28515625" style="16" customWidth="1"/>
    <col min="42" max="43" width="9.140625" style="16"/>
    <col min="44" max="44" width="12.140625" style="16" bestFit="1" customWidth="1"/>
    <col min="45" max="45" width="18.28515625" style="17" bestFit="1" customWidth="1"/>
    <col min="46" max="46" width="14.7109375" style="17" bestFit="1" customWidth="1"/>
    <col min="47" max="47" width="22.7109375" style="17" bestFit="1" customWidth="1"/>
    <col min="48" max="48" width="18.140625" style="17" bestFit="1" customWidth="1"/>
    <col min="49" max="49" width="18" style="17" bestFit="1" customWidth="1"/>
    <col min="50" max="50" width="10" style="17" bestFit="1" customWidth="1"/>
    <col min="51" max="51" width="12.85546875" style="17" bestFit="1" customWidth="1"/>
    <col min="52" max="52" width="8.28515625" style="17" bestFit="1" customWidth="1"/>
    <col min="53" max="54" width="9.85546875" style="17" bestFit="1" customWidth="1"/>
    <col min="55" max="55" width="18.5703125" style="17" bestFit="1" customWidth="1"/>
    <col min="56" max="56" width="20" style="17" bestFit="1" customWidth="1"/>
    <col min="57" max="57" width="23.5703125" style="17" bestFit="1" customWidth="1"/>
    <col min="58" max="58" width="22.5703125" style="17" bestFit="1" customWidth="1"/>
    <col min="59" max="59" width="20.28515625" style="17" bestFit="1" customWidth="1"/>
    <col min="60" max="60" width="17.85546875" style="17" bestFit="1" customWidth="1"/>
    <col min="61" max="61" width="7.140625" style="17" bestFit="1" customWidth="1"/>
    <col min="62" max="16384" width="9.140625" style="16"/>
  </cols>
  <sheetData>
    <row r="1" spans="1:61" s="1" customFormat="1" x14ac:dyDescent="0.25">
      <c r="A1" s="20" t="s">
        <v>10</v>
      </c>
      <c r="B1" s="160" t="s">
        <v>11</v>
      </c>
      <c r="C1" s="161"/>
      <c r="D1" s="161"/>
      <c r="E1" s="162"/>
      <c r="F1" s="172" t="s">
        <v>7</v>
      </c>
      <c r="G1" s="173"/>
      <c r="H1" s="174" t="s">
        <v>12</v>
      </c>
      <c r="I1" s="175"/>
      <c r="J1" s="175"/>
      <c r="K1" s="176"/>
      <c r="L1" s="27" t="s">
        <v>17</v>
      </c>
      <c r="M1" s="30" t="s">
        <v>22</v>
      </c>
      <c r="N1" s="33" t="s">
        <v>24</v>
      </c>
      <c r="O1" s="36" t="s">
        <v>25</v>
      </c>
      <c r="P1" s="239" t="s">
        <v>26</v>
      </c>
      <c r="Q1" s="240"/>
      <c r="R1" s="241"/>
      <c r="S1" s="232" t="s">
        <v>35</v>
      </c>
      <c r="T1" s="233"/>
      <c r="U1" s="233"/>
      <c r="V1" s="233"/>
      <c r="W1" s="56" t="s">
        <v>57</v>
      </c>
      <c r="X1" s="53" t="s">
        <v>58</v>
      </c>
      <c r="Y1" s="11"/>
      <c r="Z1" s="11"/>
      <c r="AA1" s="222"/>
      <c r="AB1" s="222"/>
      <c r="AC1" s="222"/>
      <c r="AD1" s="11"/>
      <c r="AE1" s="11"/>
      <c r="AF1" s="11"/>
      <c r="AG1" s="11"/>
      <c r="AH1" s="11"/>
      <c r="AI1" s="222"/>
      <c r="AJ1" s="222"/>
      <c r="AK1" s="222"/>
      <c r="AL1" s="222"/>
      <c r="AM1" s="222"/>
      <c r="AN1" s="222"/>
      <c r="AO1" s="11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1" s="1" customFormat="1" x14ac:dyDescent="0.25">
      <c r="A2" s="21" t="s">
        <v>0</v>
      </c>
      <c r="B2" s="39" t="s">
        <v>51</v>
      </c>
      <c r="C2" s="4" t="s">
        <v>1</v>
      </c>
      <c r="D2" s="4" t="s">
        <v>2</v>
      </c>
      <c r="E2" s="40" t="s">
        <v>3</v>
      </c>
      <c r="F2" s="49" t="s">
        <v>8</v>
      </c>
      <c r="G2" s="50" t="s">
        <v>9</v>
      </c>
      <c r="H2" s="23" t="s">
        <v>13</v>
      </c>
      <c r="I2" s="7" t="s">
        <v>14</v>
      </c>
      <c r="J2" s="7" t="s">
        <v>15</v>
      </c>
      <c r="K2" s="24" t="s">
        <v>16</v>
      </c>
      <c r="L2" s="28"/>
      <c r="M2" s="31"/>
      <c r="N2" s="34"/>
      <c r="O2" s="37"/>
      <c r="P2" s="39" t="s">
        <v>27</v>
      </c>
      <c r="Q2" s="4" t="s">
        <v>28</v>
      </c>
      <c r="R2" s="40" t="s">
        <v>29</v>
      </c>
      <c r="S2" s="44" t="s">
        <v>36</v>
      </c>
      <c r="T2" s="5" t="s">
        <v>37</v>
      </c>
      <c r="U2" s="5" t="s">
        <v>38</v>
      </c>
      <c r="V2" s="46" t="s">
        <v>39</v>
      </c>
      <c r="W2" s="57"/>
      <c r="X2" s="54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R2" s="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2" customFormat="1" ht="45" customHeight="1" x14ac:dyDescent="0.25">
      <c r="A3" s="132" t="s">
        <v>4</v>
      </c>
      <c r="B3" s="134" t="s">
        <v>71</v>
      </c>
      <c r="C3" s="120"/>
      <c r="D3" s="120" t="s">
        <v>52</v>
      </c>
      <c r="E3" s="136" t="s">
        <v>53</v>
      </c>
      <c r="F3" s="138"/>
      <c r="G3" s="140" t="s">
        <v>52</v>
      </c>
      <c r="H3" s="142"/>
      <c r="I3" s="144" t="s">
        <v>54</v>
      </c>
      <c r="J3" s="144" t="s">
        <v>54</v>
      </c>
      <c r="K3" s="146" t="s">
        <v>52</v>
      </c>
      <c r="L3" s="148"/>
      <c r="M3" s="150"/>
      <c r="N3" s="152"/>
      <c r="O3" s="116"/>
      <c r="P3" s="118"/>
      <c r="Q3" s="120" t="s">
        <v>54</v>
      </c>
      <c r="R3" s="122" t="s">
        <v>55</v>
      </c>
      <c r="S3" s="124" t="s">
        <v>74</v>
      </c>
      <c r="T3" s="6" t="s">
        <v>54</v>
      </c>
      <c r="U3" s="6" t="s">
        <v>54</v>
      </c>
      <c r="V3" s="47" t="s">
        <v>56</v>
      </c>
      <c r="W3" s="258" t="s">
        <v>75</v>
      </c>
      <c r="X3" s="26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2" customFormat="1" x14ac:dyDescent="0.25">
      <c r="A4" s="133"/>
      <c r="B4" s="135"/>
      <c r="C4" s="121"/>
      <c r="D4" s="121"/>
      <c r="E4" s="137"/>
      <c r="F4" s="139"/>
      <c r="G4" s="141"/>
      <c r="H4" s="143"/>
      <c r="I4" s="145"/>
      <c r="J4" s="145"/>
      <c r="K4" s="147"/>
      <c r="L4" s="149"/>
      <c r="M4" s="151"/>
      <c r="N4" s="153"/>
      <c r="O4" s="117"/>
      <c r="P4" s="119"/>
      <c r="Q4" s="121"/>
      <c r="R4" s="123"/>
      <c r="S4" s="125"/>
      <c r="T4" s="129" t="s">
        <v>87</v>
      </c>
      <c r="U4" s="130"/>
      <c r="V4" s="131"/>
      <c r="W4" s="259"/>
      <c r="X4" s="26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2" customFormat="1" x14ac:dyDescent="0.25">
      <c r="A5" s="21" t="s">
        <v>76</v>
      </c>
      <c r="B5" s="264">
        <v>3.0000000000000001E-3</v>
      </c>
      <c r="C5" s="262"/>
      <c r="D5" s="262"/>
      <c r="E5" s="263"/>
      <c r="F5" s="192">
        <v>1E-3</v>
      </c>
      <c r="G5" s="193"/>
      <c r="H5" s="189" t="s">
        <v>77</v>
      </c>
      <c r="I5" s="190"/>
      <c r="J5" s="190"/>
      <c r="K5" s="191"/>
      <c r="L5" s="29"/>
      <c r="M5" s="112">
        <v>8.0000000000000004E-4</v>
      </c>
      <c r="N5" s="35"/>
      <c r="O5" s="113">
        <v>3.5000000000000001E-3</v>
      </c>
      <c r="P5" s="248"/>
      <c r="Q5" s="249"/>
      <c r="R5" s="250"/>
      <c r="S5" s="251">
        <v>8.0000000000000004E-4</v>
      </c>
      <c r="T5" s="252"/>
      <c r="U5" s="252"/>
      <c r="V5" s="253"/>
      <c r="W5" s="98" t="s">
        <v>91</v>
      </c>
      <c r="X5" s="99" t="s">
        <v>92</v>
      </c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" customFormat="1" ht="45" x14ac:dyDescent="0.25">
      <c r="A6" s="22" t="s">
        <v>59</v>
      </c>
      <c r="B6" s="48"/>
      <c r="C6" s="19"/>
      <c r="D6" s="19"/>
      <c r="E6" s="42"/>
      <c r="F6" s="51"/>
      <c r="G6" s="52"/>
      <c r="H6" s="25"/>
      <c r="I6" s="18"/>
      <c r="J6" s="18"/>
      <c r="K6" s="26"/>
      <c r="L6" s="29"/>
      <c r="M6" s="32"/>
      <c r="N6" s="35"/>
      <c r="O6" s="38"/>
      <c r="P6" s="41"/>
      <c r="Q6" s="19"/>
      <c r="R6" s="42"/>
      <c r="S6" s="45"/>
      <c r="T6" s="6"/>
      <c r="U6" s="6"/>
      <c r="V6" s="47"/>
      <c r="W6" s="58"/>
      <c r="X6" s="55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s="2" customFormat="1" ht="15" customHeight="1" x14ac:dyDescent="0.25">
      <c r="A7" s="21" t="s">
        <v>5</v>
      </c>
      <c r="B7" s="163" t="s">
        <v>70</v>
      </c>
      <c r="C7" s="164"/>
      <c r="D7" s="164"/>
      <c r="E7" s="165"/>
      <c r="F7" s="154" t="s">
        <v>79</v>
      </c>
      <c r="G7" s="155"/>
      <c r="H7" s="203" t="s">
        <v>78</v>
      </c>
      <c r="I7" s="204"/>
      <c r="J7" s="204"/>
      <c r="K7" s="205"/>
      <c r="L7" s="212">
        <v>15</v>
      </c>
      <c r="M7" s="126" t="s">
        <v>80</v>
      </c>
      <c r="N7" s="185" t="s">
        <v>81</v>
      </c>
      <c r="O7" s="179" t="s">
        <v>82</v>
      </c>
      <c r="P7" s="43">
        <f>1.75+25</f>
        <v>26.75</v>
      </c>
      <c r="Q7" s="223">
        <v>38</v>
      </c>
      <c r="R7" s="234">
        <v>35</v>
      </c>
      <c r="S7" s="100"/>
      <c r="T7" s="194">
        <v>35</v>
      </c>
      <c r="U7" s="195"/>
      <c r="V7" s="196"/>
      <c r="W7" s="254" t="s">
        <v>89</v>
      </c>
      <c r="X7" s="256" t="s">
        <v>90</v>
      </c>
      <c r="Y7" s="8"/>
      <c r="Z7" s="220"/>
      <c r="AA7" s="12"/>
      <c r="AB7" s="220"/>
      <c r="AC7" s="220"/>
      <c r="AD7" s="221"/>
      <c r="AE7" s="220"/>
      <c r="AF7" s="219"/>
      <c r="AG7" s="220"/>
      <c r="AH7" s="220"/>
      <c r="AI7" s="12"/>
      <c r="AJ7" s="221"/>
      <c r="AK7" s="221"/>
      <c r="AL7" s="221"/>
      <c r="AM7" s="221"/>
      <c r="AN7" s="221"/>
      <c r="AO7" s="219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s="2" customFormat="1" x14ac:dyDescent="0.25">
      <c r="A8" s="21" t="s">
        <v>41</v>
      </c>
      <c r="B8" s="166"/>
      <c r="C8" s="167"/>
      <c r="D8" s="167"/>
      <c r="E8" s="168"/>
      <c r="F8" s="156"/>
      <c r="G8" s="157"/>
      <c r="H8" s="206"/>
      <c r="I8" s="207"/>
      <c r="J8" s="207"/>
      <c r="K8" s="208"/>
      <c r="L8" s="213"/>
      <c r="M8" s="127"/>
      <c r="N8" s="186"/>
      <c r="O8" s="180"/>
      <c r="P8" s="229">
        <v>28.5</v>
      </c>
      <c r="Q8" s="224"/>
      <c r="R8" s="235"/>
      <c r="S8" s="104"/>
      <c r="T8" s="197"/>
      <c r="U8" s="198"/>
      <c r="V8" s="199"/>
      <c r="W8" s="254"/>
      <c r="X8" s="256"/>
      <c r="Y8" s="177"/>
      <c r="Z8" s="220"/>
      <c r="AA8" s="218"/>
      <c r="AB8" s="220"/>
      <c r="AC8" s="220"/>
      <c r="AD8" s="221"/>
      <c r="AE8" s="220"/>
      <c r="AF8" s="219"/>
      <c r="AG8" s="220"/>
      <c r="AH8" s="220"/>
      <c r="AI8" s="220"/>
      <c r="AJ8" s="221"/>
      <c r="AK8" s="221"/>
      <c r="AL8" s="221"/>
      <c r="AM8" s="221"/>
      <c r="AN8" s="221"/>
      <c r="AO8" s="219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s="2" customFormat="1" x14ac:dyDescent="0.25">
      <c r="A9" s="21" t="s">
        <v>40</v>
      </c>
      <c r="B9" s="166"/>
      <c r="C9" s="167"/>
      <c r="D9" s="167"/>
      <c r="E9" s="168"/>
      <c r="F9" s="156"/>
      <c r="G9" s="157"/>
      <c r="H9" s="206"/>
      <c r="I9" s="207"/>
      <c r="J9" s="207"/>
      <c r="K9" s="208"/>
      <c r="L9" s="213"/>
      <c r="M9" s="127"/>
      <c r="N9" s="186"/>
      <c r="O9" s="180"/>
      <c r="P9" s="230"/>
      <c r="Q9" s="224"/>
      <c r="R9" s="235"/>
      <c r="S9" s="101"/>
      <c r="T9" s="197"/>
      <c r="U9" s="198"/>
      <c r="V9" s="199"/>
      <c r="W9" s="254"/>
      <c r="X9" s="256"/>
      <c r="Y9" s="177"/>
      <c r="Z9" s="220"/>
      <c r="AA9" s="218"/>
      <c r="AB9" s="220"/>
      <c r="AC9" s="220"/>
      <c r="AD9" s="221"/>
      <c r="AE9" s="220"/>
      <c r="AF9" s="219"/>
      <c r="AG9" s="220"/>
      <c r="AH9" s="220"/>
      <c r="AI9" s="220"/>
      <c r="AJ9" s="221"/>
      <c r="AK9" s="221"/>
      <c r="AL9" s="220"/>
      <c r="AM9" s="220"/>
      <c r="AN9" s="221"/>
      <c r="AO9" s="219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2" customFormat="1" x14ac:dyDescent="0.25">
      <c r="A10" s="21" t="s">
        <v>23</v>
      </c>
      <c r="B10" s="166"/>
      <c r="C10" s="167"/>
      <c r="D10" s="167"/>
      <c r="E10" s="168"/>
      <c r="F10" s="156"/>
      <c r="G10" s="157"/>
      <c r="H10" s="206"/>
      <c r="I10" s="207"/>
      <c r="J10" s="207"/>
      <c r="K10" s="208"/>
      <c r="L10" s="213"/>
      <c r="M10" s="127"/>
      <c r="N10" s="186"/>
      <c r="O10" s="180"/>
      <c r="P10" s="230"/>
      <c r="Q10" s="224"/>
      <c r="R10" s="235"/>
      <c r="S10" s="101"/>
      <c r="T10" s="197"/>
      <c r="U10" s="198"/>
      <c r="V10" s="199"/>
      <c r="W10" s="254"/>
      <c r="X10" s="256"/>
      <c r="Y10" s="177"/>
      <c r="Z10" s="221"/>
      <c r="AA10" s="219"/>
      <c r="AB10" s="218"/>
      <c r="AC10" s="220"/>
      <c r="AD10" s="221"/>
      <c r="AE10" s="220"/>
      <c r="AF10" s="219"/>
      <c r="AG10" s="220"/>
      <c r="AH10" s="221"/>
      <c r="AI10" s="220"/>
      <c r="AJ10" s="221"/>
      <c r="AK10" s="221"/>
      <c r="AL10" s="220"/>
      <c r="AM10" s="220"/>
      <c r="AN10" s="221"/>
      <c r="AO10" s="219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s="2" customFormat="1" x14ac:dyDescent="0.25">
      <c r="A11" s="21" t="s">
        <v>30</v>
      </c>
      <c r="B11" s="166"/>
      <c r="C11" s="167"/>
      <c r="D11" s="167"/>
      <c r="E11" s="168"/>
      <c r="F11" s="156"/>
      <c r="G11" s="157"/>
      <c r="H11" s="206"/>
      <c r="I11" s="207"/>
      <c r="J11" s="207"/>
      <c r="K11" s="208"/>
      <c r="L11" s="213"/>
      <c r="M11" s="127"/>
      <c r="N11" s="186"/>
      <c r="O11" s="180"/>
      <c r="P11" s="231"/>
      <c r="Q11" s="224"/>
      <c r="R11" s="235"/>
      <c r="S11" s="101"/>
      <c r="T11" s="197"/>
      <c r="U11" s="198"/>
      <c r="V11" s="199"/>
      <c r="W11" s="254"/>
      <c r="X11" s="256"/>
      <c r="Y11" s="177"/>
      <c r="Z11" s="221"/>
      <c r="AA11" s="219"/>
      <c r="AB11" s="218"/>
      <c r="AC11" s="220"/>
      <c r="AD11" s="221"/>
      <c r="AE11" s="218"/>
      <c r="AF11" s="219"/>
      <c r="AG11" s="218"/>
      <c r="AH11" s="221"/>
      <c r="AI11" s="220"/>
      <c r="AJ11" s="221"/>
      <c r="AK11" s="221"/>
      <c r="AL11" s="220"/>
      <c r="AM11" s="220"/>
      <c r="AN11" s="221"/>
      <c r="AO11" s="219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s="2" customFormat="1" x14ac:dyDescent="0.25">
      <c r="A12" s="21" t="s">
        <v>43</v>
      </c>
      <c r="B12" s="166"/>
      <c r="C12" s="167"/>
      <c r="D12" s="167"/>
      <c r="E12" s="168"/>
      <c r="F12" s="156"/>
      <c r="G12" s="157"/>
      <c r="H12" s="206"/>
      <c r="I12" s="207"/>
      <c r="J12" s="207"/>
      <c r="K12" s="208"/>
      <c r="L12" s="213"/>
      <c r="M12" s="127"/>
      <c r="N12" s="186"/>
      <c r="O12" s="180"/>
      <c r="P12" s="242">
        <v>33</v>
      </c>
      <c r="Q12" s="224"/>
      <c r="R12" s="235"/>
      <c r="S12" s="101"/>
      <c r="T12" s="197"/>
      <c r="U12" s="198"/>
      <c r="V12" s="199"/>
      <c r="W12" s="254"/>
      <c r="X12" s="256"/>
      <c r="Y12" s="177"/>
      <c r="Z12" s="221"/>
      <c r="AA12" s="219"/>
      <c r="AB12" s="218"/>
      <c r="AC12" s="220"/>
      <c r="AD12" s="221"/>
      <c r="AE12" s="218"/>
      <c r="AF12" s="219"/>
      <c r="AG12" s="218"/>
      <c r="AH12" s="221"/>
      <c r="AI12" s="221"/>
      <c r="AJ12" s="221"/>
      <c r="AK12" s="221"/>
      <c r="AL12" s="220"/>
      <c r="AM12" s="220"/>
      <c r="AN12" s="221"/>
      <c r="AO12" s="219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s="2" customFormat="1" x14ac:dyDescent="0.25">
      <c r="A13" s="21" t="s">
        <v>42</v>
      </c>
      <c r="B13" s="166"/>
      <c r="C13" s="167"/>
      <c r="D13" s="167"/>
      <c r="E13" s="168"/>
      <c r="F13" s="156"/>
      <c r="G13" s="157"/>
      <c r="H13" s="206"/>
      <c r="I13" s="207"/>
      <c r="J13" s="207"/>
      <c r="K13" s="208"/>
      <c r="L13" s="213"/>
      <c r="M13" s="127"/>
      <c r="N13" s="186"/>
      <c r="O13" s="180"/>
      <c r="P13" s="243"/>
      <c r="Q13" s="224"/>
      <c r="R13" s="235"/>
      <c r="S13" s="102"/>
      <c r="T13" s="197"/>
      <c r="U13" s="198"/>
      <c r="V13" s="199"/>
      <c r="W13" s="254"/>
      <c r="X13" s="256"/>
      <c r="Y13" s="177"/>
      <c r="Z13" s="221"/>
      <c r="AA13" s="219"/>
      <c r="AB13" s="218"/>
      <c r="AC13" s="220"/>
      <c r="AD13" s="221"/>
      <c r="AE13" s="218"/>
      <c r="AF13" s="219"/>
      <c r="AG13" s="218"/>
      <c r="AH13" s="221"/>
      <c r="AI13" s="221"/>
      <c r="AJ13" s="221"/>
      <c r="AK13" s="221"/>
      <c r="AL13" s="218"/>
      <c r="AM13" s="218"/>
      <c r="AN13" s="221"/>
      <c r="AO13" s="219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s="2" customFormat="1" x14ac:dyDescent="0.25">
      <c r="A14" s="21" t="s">
        <v>19</v>
      </c>
      <c r="B14" s="166"/>
      <c r="C14" s="167"/>
      <c r="D14" s="167"/>
      <c r="E14" s="168"/>
      <c r="F14" s="156"/>
      <c r="G14" s="157"/>
      <c r="H14" s="206"/>
      <c r="I14" s="207"/>
      <c r="J14" s="207"/>
      <c r="K14" s="208"/>
      <c r="L14" s="214"/>
      <c r="M14" s="127"/>
      <c r="N14" s="186"/>
      <c r="O14" s="180"/>
      <c r="P14" s="244"/>
      <c r="Q14" s="224"/>
      <c r="R14" s="235"/>
      <c r="S14" s="102"/>
      <c r="T14" s="197"/>
      <c r="U14" s="198"/>
      <c r="V14" s="199"/>
      <c r="W14" s="254"/>
      <c r="X14" s="256"/>
      <c r="Y14" s="178"/>
      <c r="Z14" s="221"/>
      <c r="AA14" s="219"/>
      <c r="AB14" s="219"/>
      <c r="AC14" s="220"/>
      <c r="AD14" s="221"/>
      <c r="AE14" s="218"/>
      <c r="AF14" s="219"/>
      <c r="AG14" s="218"/>
      <c r="AH14" s="221"/>
      <c r="AI14" s="221"/>
      <c r="AJ14" s="221"/>
      <c r="AK14" s="221"/>
      <c r="AL14" s="218"/>
      <c r="AM14" s="218"/>
      <c r="AN14" s="221"/>
      <c r="AO14" s="219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s="2" customFormat="1" x14ac:dyDescent="0.25">
      <c r="A15" s="21" t="s">
        <v>18</v>
      </c>
      <c r="B15" s="166"/>
      <c r="C15" s="167"/>
      <c r="D15" s="167"/>
      <c r="E15" s="168"/>
      <c r="F15" s="156"/>
      <c r="G15" s="157"/>
      <c r="H15" s="206"/>
      <c r="I15" s="207"/>
      <c r="J15" s="207"/>
      <c r="K15" s="208"/>
      <c r="L15" s="215">
        <v>5.0000000000000001E-3</v>
      </c>
      <c r="M15" s="127"/>
      <c r="N15" s="186"/>
      <c r="O15" s="180"/>
      <c r="P15" s="245" t="s">
        <v>84</v>
      </c>
      <c r="Q15" s="224"/>
      <c r="R15" s="235"/>
      <c r="S15" s="102"/>
      <c r="T15" s="197"/>
      <c r="U15" s="198"/>
      <c r="V15" s="199"/>
      <c r="W15" s="254"/>
      <c r="X15" s="256"/>
      <c r="Y15" s="178"/>
      <c r="Z15" s="221"/>
      <c r="AA15" s="219"/>
      <c r="AB15" s="219"/>
      <c r="AC15" s="220"/>
      <c r="AD15" s="221"/>
      <c r="AE15" s="218"/>
      <c r="AF15" s="219"/>
      <c r="AG15" s="218"/>
      <c r="AH15" s="219"/>
      <c r="AI15" s="218"/>
      <c r="AJ15" s="221"/>
      <c r="AK15" s="221"/>
      <c r="AL15" s="218"/>
      <c r="AM15" s="218"/>
      <c r="AN15" s="221"/>
      <c r="AO15" s="219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s="2" customFormat="1" x14ac:dyDescent="0.25">
      <c r="A16" s="21" t="s">
        <v>21</v>
      </c>
      <c r="B16" s="166"/>
      <c r="C16" s="167"/>
      <c r="D16" s="167"/>
      <c r="E16" s="168"/>
      <c r="F16" s="156"/>
      <c r="G16" s="157"/>
      <c r="H16" s="206"/>
      <c r="I16" s="207"/>
      <c r="J16" s="207"/>
      <c r="K16" s="208"/>
      <c r="L16" s="213"/>
      <c r="M16" s="127"/>
      <c r="N16" s="186"/>
      <c r="O16" s="180"/>
      <c r="P16" s="246"/>
      <c r="Q16" s="224"/>
      <c r="R16" s="235"/>
      <c r="S16" s="102"/>
      <c r="T16" s="197"/>
      <c r="U16" s="198"/>
      <c r="V16" s="199"/>
      <c r="W16" s="254"/>
      <c r="X16" s="256"/>
      <c r="Y16" s="178"/>
      <c r="Z16" s="220"/>
      <c r="AA16" s="219"/>
      <c r="AB16" s="219"/>
      <c r="AC16" s="220"/>
      <c r="AD16" s="221"/>
      <c r="AE16" s="218"/>
      <c r="AF16" s="219"/>
      <c r="AG16" s="218"/>
      <c r="AH16" s="219"/>
      <c r="AI16" s="218"/>
      <c r="AJ16" s="221"/>
      <c r="AK16" s="221"/>
      <c r="AL16" s="218"/>
      <c r="AM16" s="218"/>
      <c r="AN16" s="221"/>
      <c r="AO16" s="219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s="2" customFormat="1" x14ac:dyDescent="0.25">
      <c r="A17" s="21" t="s">
        <v>20</v>
      </c>
      <c r="B17" s="166"/>
      <c r="C17" s="167"/>
      <c r="D17" s="167"/>
      <c r="E17" s="168"/>
      <c r="F17" s="156"/>
      <c r="G17" s="157"/>
      <c r="H17" s="206"/>
      <c r="I17" s="207"/>
      <c r="J17" s="207"/>
      <c r="K17" s="208"/>
      <c r="L17" s="213"/>
      <c r="M17" s="127"/>
      <c r="N17" s="186"/>
      <c r="O17" s="180"/>
      <c r="P17" s="246"/>
      <c r="Q17" s="224"/>
      <c r="R17" s="235"/>
      <c r="S17" s="102"/>
      <c r="T17" s="197"/>
      <c r="U17" s="198"/>
      <c r="V17" s="199"/>
      <c r="W17" s="254"/>
      <c r="X17" s="256"/>
      <c r="Y17" s="178"/>
      <c r="Z17" s="220"/>
      <c r="AA17" s="219"/>
      <c r="AB17" s="219"/>
      <c r="AC17" s="220"/>
      <c r="AD17" s="219"/>
      <c r="AE17" s="218"/>
      <c r="AF17" s="219"/>
      <c r="AG17" s="218"/>
      <c r="AH17" s="219"/>
      <c r="AI17" s="218"/>
      <c r="AJ17" s="221"/>
      <c r="AK17" s="221"/>
      <c r="AL17" s="218"/>
      <c r="AM17" s="218"/>
      <c r="AN17" s="221"/>
      <c r="AO17" s="219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s="2" customFormat="1" x14ac:dyDescent="0.25">
      <c r="A18" s="21" t="s">
        <v>72</v>
      </c>
      <c r="B18" s="166"/>
      <c r="C18" s="167"/>
      <c r="D18" s="167"/>
      <c r="E18" s="168"/>
      <c r="F18" s="156"/>
      <c r="G18" s="157"/>
      <c r="H18" s="206"/>
      <c r="I18" s="207"/>
      <c r="J18" s="207"/>
      <c r="K18" s="208"/>
      <c r="L18" s="213"/>
      <c r="M18" s="127"/>
      <c r="N18" s="186"/>
      <c r="O18" s="181"/>
      <c r="P18" s="246"/>
      <c r="Q18" s="224"/>
      <c r="R18" s="235"/>
      <c r="S18" s="102"/>
      <c r="T18" s="197"/>
      <c r="U18" s="198"/>
      <c r="V18" s="199"/>
      <c r="W18" s="254"/>
      <c r="X18" s="256"/>
      <c r="Y18" s="178"/>
      <c r="Z18" s="59"/>
      <c r="AA18" s="219"/>
      <c r="AB18" s="219"/>
      <c r="AC18" s="220"/>
      <c r="AD18" s="219"/>
      <c r="AE18" s="218"/>
      <c r="AF18" s="219"/>
      <c r="AG18" s="218"/>
      <c r="AH18" s="219"/>
      <c r="AI18" s="218"/>
      <c r="AJ18" s="221"/>
      <c r="AK18" s="221"/>
      <c r="AL18" s="218"/>
      <c r="AM18" s="218"/>
      <c r="AN18" s="221"/>
      <c r="AO18" s="219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s="2" customFormat="1" x14ac:dyDescent="0.25">
      <c r="A19" s="21" t="s">
        <v>73</v>
      </c>
      <c r="B19" s="166"/>
      <c r="C19" s="167"/>
      <c r="D19" s="167"/>
      <c r="E19" s="168"/>
      <c r="F19" s="156"/>
      <c r="G19" s="157"/>
      <c r="H19" s="206"/>
      <c r="I19" s="207"/>
      <c r="J19" s="207"/>
      <c r="K19" s="208"/>
      <c r="L19" s="213"/>
      <c r="M19" s="127"/>
      <c r="N19" s="186"/>
      <c r="O19" s="182" t="s">
        <v>83</v>
      </c>
      <c r="P19" s="246"/>
      <c r="Q19" s="224"/>
      <c r="R19" s="235"/>
      <c r="S19" s="102"/>
      <c r="T19" s="197"/>
      <c r="U19" s="198"/>
      <c r="V19" s="199"/>
      <c r="W19" s="254"/>
      <c r="X19" s="256"/>
      <c r="Y19" s="178"/>
      <c r="Z19" s="221"/>
      <c r="AA19" s="219"/>
      <c r="AB19" s="219"/>
      <c r="AC19" s="220"/>
      <c r="AD19" s="219"/>
      <c r="AE19" s="218"/>
      <c r="AF19" s="219"/>
      <c r="AG19" s="218"/>
      <c r="AH19" s="219"/>
      <c r="AI19" s="218"/>
      <c r="AJ19" s="221"/>
      <c r="AK19" s="221"/>
      <c r="AL19" s="218"/>
      <c r="AM19" s="218"/>
      <c r="AN19" s="221"/>
      <c r="AO19" s="219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s="2" customFormat="1" x14ac:dyDescent="0.25">
      <c r="A20" s="21" t="s">
        <v>32</v>
      </c>
      <c r="B20" s="166"/>
      <c r="C20" s="167"/>
      <c r="D20" s="167"/>
      <c r="E20" s="168"/>
      <c r="F20" s="156"/>
      <c r="G20" s="157"/>
      <c r="H20" s="206"/>
      <c r="I20" s="207"/>
      <c r="J20" s="207"/>
      <c r="K20" s="208"/>
      <c r="L20" s="213"/>
      <c r="M20" s="127"/>
      <c r="N20" s="186"/>
      <c r="O20" s="183"/>
      <c r="P20" s="246"/>
      <c r="Q20" s="225"/>
      <c r="R20" s="235"/>
      <c r="S20" s="102"/>
      <c r="T20" s="197"/>
      <c r="U20" s="198"/>
      <c r="V20" s="199"/>
      <c r="W20" s="254"/>
      <c r="X20" s="256"/>
      <c r="Y20" s="178"/>
      <c r="Z20" s="221"/>
      <c r="AA20" s="219"/>
      <c r="AB20" s="219"/>
      <c r="AC20" s="218"/>
      <c r="AD20" s="219"/>
      <c r="AE20" s="218"/>
      <c r="AF20" s="219"/>
      <c r="AG20" s="218"/>
      <c r="AH20" s="219"/>
      <c r="AI20" s="218"/>
      <c r="AJ20" s="221"/>
      <c r="AK20" s="221"/>
      <c r="AL20" s="218"/>
      <c r="AM20" s="218"/>
      <c r="AN20" s="221"/>
      <c r="AO20" s="219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s="2" customFormat="1" x14ac:dyDescent="0.25">
      <c r="A21" s="21" t="s">
        <v>31</v>
      </c>
      <c r="B21" s="166"/>
      <c r="C21" s="167"/>
      <c r="D21" s="167"/>
      <c r="E21" s="168"/>
      <c r="F21" s="156"/>
      <c r="G21" s="157"/>
      <c r="H21" s="206"/>
      <c r="I21" s="207"/>
      <c r="J21" s="207"/>
      <c r="K21" s="208"/>
      <c r="L21" s="213"/>
      <c r="M21" s="127"/>
      <c r="N21" s="186"/>
      <c r="O21" s="183"/>
      <c r="P21" s="246"/>
      <c r="Q21" s="226" t="s">
        <v>85</v>
      </c>
      <c r="R21" s="235"/>
      <c r="S21" s="102"/>
      <c r="T21" s="197"/>
      <c r="U21" s="198"/>
      <c r="V21" s="199"/>
      <c r="W21" s="254"/>
      <c r="X21" s="256"/>
      <c r="Y21" s="178"/>
      <c r="Z21" s="221"/>
      <c r="AA21" s="219"/>
      <c r="AB21" s="219"/>
      <c r="AC21" s="218"/>
      <c r="AD21" s="219"/>
      <c r="AE21" s="218"/>
      <c r="AF21" s="219"/>
      <c r="AG21" s="218"/>
      <c r="AH21" s="219"/>
      <c r="AI21" s="218"/>
      <c r="AJ21" s="218"/>
      <c r="AK21" s="221"/>
      <c r="AL21" s="218"/>
      <c r="AM21" s="218"/>
      <c r="AN21" s="221"/>
      <c r="AO21" s="219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s="2" customFormat="1" x14ac:dyDescent="0.25">
      <c r="A22" s="21" t="s">
        <v>34</v>
      </c>
      <c r="B22" s="166"/>
      <c r="C22" s="167"/>
      <c r="D22" s="167"/>
      <c r="E22" s="168"/>
      <c r="F22" s="156"/>
      <c r="G22" s="157"/>
      <c r="H22" s="206"/>
      <c r="I22" s="207"/>
      <c r="J22" s="207"/>
      <c r="K22" s="208"/>
      <c r="L22" s="216"/>
      <c r="M22" s="127"/>
      <c r="N22" s="187"/>
      <c r="O22" s="183"/>
      <c r="P22" s="246"/>
      <c r="Q22" s="227"/>
      <c r="R22" s="236"/>
      <c r="S22" s="102"/>
      <c r="T22" s="194" t="s">
        <v>88</v>
      </c>
      <c r="U22" s="195"/>
      <c r="V22" s="196"/>
      <c r="W22" s="254"/>
      <c r="X22" s="256"/>
      <c r="Y22" s="178"/>
      <c r="Z22" s="218"/>
      <c r="AA22" s="219"/>
      <c r="AB22" s="219"/>
      <c r="AC22" s="219"/>
      <c r="AD22" s="219"/>
      <c r="AE22" s="218"/>
      <c r="AF22" s="219"/>
      <c r="AG22" s="218"/>
      <c r="AH22" s="219"/>
      <c r="AI22" s="218"/>
      <c r="AJ22" s="218"/>
      <c r="AK22" s="221"/>
      <c r="AL22" s="218"/>
      <c r="AM22" s="218"/>
      <c r="AN22" s="219"/>
      <c r="AO22" s="219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s="2" customFormat="1" x14ac:dyDescent="0.25">
      <c r="A23" s="21" t="s">
        <v>33</v>
      </c>
      <c r="B23" s="166"/>
      <c r="C23" s="167"/>
      <c r="D23" s="167"/>
      <c r="E23" s="168"/>
      <c r="F23" s="156"/>
      <c r="G23" s="157"/>
      <c r="H23" s="206"/>
      <c r="I23" s="207"/>
      <c r="J23" s="207"/>
      <c r="K23" s="208"/>
      <c r="L23" s="216"/>
      <c r="M23" s="127"/>
      <c r="N23" s="187"/>
      <c r="O23" s="183"/>
      <c r="P23" s="246"/>
      <c r="Q23" s="227"/>
      <c r="R23" s="237" t="s">
        <v>86</v>
      </c>
      <c r="S23" s="102"/>
      <c r="T23" s="197"/>
      <c r="U23" s="198"/>
      <c r="V23" s="199"/>
      <c r="W23" s="254"/>
      <c r="X23" s="256"/>
      <c r="Y23" s="178"/>
      <c r="Z23" s="218"/>
      <c r="AA23" s="219"/>
      <c r="AB23" s="219"/>
      <c r="AC23" s="219"/>
      <c r="AD23" s="219"/>
      <c r="AE23" s="218"/>
      <c r="AF23" s="219"/>
      <c r="AG23" s="218"/>
      <c r="AH23" s="219"/>
      <c r="AI23" s="218"/>
      <c r="AJ23" s="218"/>
      <c r="AK23" s="218"/>
      <c r="AL23" s="218"/>
      <c r="AM23" s="218"/>
      <c r="AN23" s="219"/>
      <c r="AO23" s="219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s="2" customFormat="1" ht="15.75" thickBot="1" x14ac:dyDescent="0.3">
      <c r="A24" s="21" t="s">
        <v>6</v>
      </c>
      <c r="B24" s="169"/>
      <c r="C24" s="170"/>
      <c r="D24" s="170"/>
      <c r="E24" s="171"/>
      <c r="F24" s="158"/>
      <c r="G24" s="159"/>
      <c r="H24" s="209"/>
      <c r="I24" s="210"/>
      <c r="J24" s="210"/>
      <c r="K24" s="211"/>
      <c r="L24" s="217"/>
      <c r="M24" s="128"/>
      <c r="N24" s="188"/>
      <c r="O24" s="184"/>
      <c r="P24" s="247"/>
      <c r="Q24" s="228"/>
      <c r="R24" s="238"/>
      <c r="S24" s="103"/>
      <c r="T24" s="200"/>
      <c r="U24" s="201"/>
      <c r="V24" s="202"/>
      <c r="W24" s="255"/>
      <c r="X24" s="257"/>
      <c r="Y24" s="178"/>
      <c r="Z24" s="219"/>
      <c r="AA24" s="219"/>
      <c r="AB24" s="219"/>
      <c r="AC24" s="219"/>
      <c r="AD24" s="219"/>
      <c r="AE24" s="13"/>
      <c r="AF24" s="219"/>
      <c r="AG24" s="13"/>
      <c r="AH24" s="219"/>
      <c r="AI24" s="218"/>
      <c r="AJ24" s="218"/>
      <c r="AK24" s="218"/>
      <c r="AL24" s="218"/>
      <c r="AM24" s="218"/>
      <c r="AN24" s="219"/>
      <c r="AO24" s="219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</sheetData>
  <mergeCells count="93">
    <mergeCell ref="W3:W4"/>
    <mergeCell ref="X3:X4"/>
    <mergeCell ref="B5:E5"/>
    <mergeCell ref="S1:V1"/>
    <mergeCell ref="R7:R22"/>
    <mergeCell ref="R23:R24"/>
    <mergeCell ref="P1:R1"/>
    <mergeCell ref="P12:P14"/>
    <mergeCell ref="P15:P24"/>
    <mergeCell ref="P5:R5"/>
    <mergeCell ref="S5:V5"/>
    <mergeCell ref="Z22:Z24"/>
    <mergeCell ref="Z16:Z17"/>
    <mergeCell ref="Q7:Q20"/>
    <mergeCell ref="Q21:Q24"/>
    <mergeCell ref="P8:P11"/>
    <mergeCell ref="W7:W24"/>
    <mergeCell ref="X7:X24"/>
    <mergeCell ref="AO7:AO24"/>
    <mergeCell ref="AN16:AN21"/>
    <mergeCell ref="AL1:AN1"/>
    <mergeCell ref="Z7:Z9"/>
    <mergeCell ref="AB7:AB9"/>
    <mergeCell ref="AC7:AC19"/>
    <mergeCell ref="AD7:AD9"/>
    <mergeCell ref="AE7:AE10"/>
    <mergeCell ref="AF7:AF24"/>
    <mergeCell ref="AG7:AG10"/>
    <mergeCell ref="AH7:AH9"/>
    <mergeCell ref="AJ7:AJ20"/>
    <mergeCell ref="AK7:AK22"/>
    <mergeCell ref="AA1:AC1"/>
    <mergeCell ref="AI1:AK1"/>
    <mergeCell ref="AC20:AC24"/>
    <mergeCell ref="AH15:AH24"/>
    <mergeCell ref="AI15:AI24"/>
    <mergeCell ref="AN22:AN24"/>
    <mergeCell ref="AL7:AM8"/>
    <mergeCell ref="AN7:AN15"/>
    <mergeCell ref="AK23:AK24"/>
    <mergeCell ref="AJ21:AJ24"/>
    <mergeCell ref="L7:L14"/>
    <mergeCell ref="L15:L24"/>
    <mergeCell ref="AA8:AA24"/>
    <mergeCell ref="AI8:AI11"/>
    <mergeCell ref="AL9:AM12"/>
    <mergeCell ref="Z10:Z15"/>
    <mergeCell ref="AB10:AB24"/>
    <mergeCell ref="AD10:AD14"/>
    <mergeCell ref="AH10:AH14"/>
    <mergeCell ref="AE11:AE23"/>
    <mergeCell ref="AG11:AG23"/>
    <mergeCell ref="AI12:AI14"/>
    <mergeCell ref="AL13:AM24"/>
    <mergeCell ref="AD17:AD24"/>
    <mergeCell ref="Z19:Z21"/>
    <mergeCell ref="AD15:AD16"/>
    <mergeCell ref="Y8:Y13"/>
    <mergeCell ref="Y14:Y24"/>
    <mergeCell ref="O7:O18"/>
    <mergeCell ref="O19:O24"/>
    <mergeCell ref="N7:N24"/>
    <mergeCell ref="T7:V21"/>
    <mergeCell ref="T22:V24"/>
    <mergeCell ref="F7:G24"/>
    <mergeCell ref="B1:E1"/>
    <mergeCell ref="B7:E24"/>
    <mergeCell ref="F1:G1"/>
    <mergeCell ref="H1:K1"/>
    <mergeCell ref="H5:K5"/>
    <mergeCell ref="F5:G5"/>
    <mergeCell ref="H7:K24"/>
    <mergeCell ref="M7:M24"/>
    <mergeCell ref="T4:V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Normal="100" workbookViewId="0">
      <pane xSplit="1" topLeftCell="B1" activePane="topRight" state="frozen"/>
      <selection pane="topRight" activeCell="A30" sqref="A30:XFD30"/>
    </sheetView>
  </sheetViews>
  <sheetFormatPr defaultRowHeight="15" x14ac:dyDescent="0.25"/>
  <cols>
    <col min="1" max="1" width="18.28515625" bestFit="1" customWidth="1"/>
    <col min="2" max="2" width="19.28515625" bestFit="1" customWidth="1"/>
    <col min="3" max="3" width="18.28515625" bestFit="1" customWidth="1"/>
    <col min="4" max="4" width="20.140625" bestFit="1" customWidth="1"/>
    <col min="5" max="5" width="19" bestFit="1" customWidth="1"/>
    <col min="6" max="6" width="14.7109375" bestFit="1" customWidth="1"/>
    <col min="7" max="7" width="19.7109375" bestFit="1" customWidth="1"/>
    <col min="8" max="8" width="22.85546875" bestFit="1" customWidth="1"/>
    <col min="9" max="9" width="18.28515625" bestFit="1" customWidth="1"/>
    <col min="10" max="10" width="18.140625" bestFit="1" customWidth="1"/>
    <col min="11" max="11" width="26.7109375" bestFit="1" customWidth="1"/>
    <col min="12" max="12" width="11.42578125" style="14" bestFit="1" customWidth="1"/>
    <col min="13" max="13" width="12.42578125" bestFit="1" customWidth="1"/>
    <col min="14" max="14" width="9.42578125" bestFit="1" customWidth="1"/>
    <col min="15" max="15" width="10.85546875" bestFit="1" customWidth="1"/>
    <col min="16" max="16" width="18.5703125" bestFit="1" customWidth="1"/>
    <col min="17" max="17" width="20" bestFit="1" customWidth="1"/>
    <col min="18" max="18" width="23.5703125" bestFit="1" customWidth="1"/>
    <col min="19" max="19" width="22.5703125" bestFit="1" customWidth="1"/>
    <col min="20" max="20" width="20.28515625" bestFit="1" customWidth="1"/>
    <col min="21" max="21" width="17.85546875" bestFit="1" customWidth="1"/>
    <col min="22" max="22" width="18.85546875" bestFit="1" customWidth="1"/>
    <col min="23" max="23" width="12.28515625" bestFit="1" customWidth="1"/>
    <col min="24" max="24" width="9.42578125" bestFit="1" customWidth="1"/>
  </cols>
  <sheetData>
    <row r="1" spans="1:24" x14ac:dyDescent="0.25">
      <c r="A1" s="68" t="s">
        <v>60</v>
      </c>
      <c r="B1" s="63" t="s">
        <v>51</v>
      </c>
      <c r="C1" s="64" t="s">
        <v>1</v>
      </c>
      <c r="D1" s="64" t="s">
        <v>2</v>
      </c>
      <c r="E1" s="74" t="s">
        <v>3</v>
      </c>
      <c r="F1" s="75" t="s">
        <v>8</v>
      </c>
      <c r="G1" s="76" t="s">
        <v>9</v>
      </c>
      <c r="H1" s="60" t="s">
        <v>66</v>
      </c>
      <c r="I1" s="61" t="s">
        <v>67</v>
      </c>
      <c r="J1" s="61" t="s">
        <v>68</v>
      </c>
      <c r="K1" s="62" t="s">
        <v>69</v>
      </c>
      <c r="L1" s="27" t="s">
        <v>17</v>
      </c>
      <c r="M1" s="30" t="s">
        <v>61</v>
      </c>
      <c r="N1" s="33" t="s">
        <v>24</v>
      </c>
      <c r="O1" s="36" t="s">
        <v>25</v>
      </c>
      <c r="P1" s="63" t="s">
        <v>44</v>
      </c>
      <c r="Q1" s="64" t="s">
        <v>45</v>
      </c>
      <c r="R1" s="65" t="s">
        <v>46</v>
      </c>
      <c r="S1" s="79" t="s">
        <v>47</v>
      </c>
      <c r="T1" s="80" t="s">
        <v>48</v>
      </c>
      <c r="U1" s="80" t="s">
        <v>49</v>
      </c>
      <c r="V1" s="81" t="s">
        <v>50</v>
      </c>
      <c r="W1" s="82" t="s">
        <v>57</v>
      </c>
      <c r="X1" s="53" t="s">
        <v>62</v>
      </c>
    </row>
    <row r="2" spans="1:24" x14ac:dyDescent="0.25">
      <c r="A2" s="69">
        <v>0</v>
      </c>
      <c r="B2" s="105">
        <f>30+MAX(0.2%*A2,20)+0.3%*A2</f>
        <v>50</v>
      </c>
      <c r="C2" s="106">
        <f>30+MAX(0.2%*A2,20)+0.3%*A2</f>
        <v>50</v>
      </c>
      <c r="D2" s="106">
        <f>30+MAX(0.2%*A2,20)+0.3%*A2</f>
        <v>50</v>
      </c>
      <c r="E2" s="107">
        <f>30+MAX(0.2%*A2,20)+0.3%*A2</f>
        <v>50</v>
      </c>
      <c r="F2" s="105">
        <f>15+0.15%*A2+0.1%*A2</f>
        <v>15</v>
      </c>
      <c r="G2" s="107">
        <f>15+0.15%*A2+0.1%*A2</f>
        <v>15</v>
      </c>
      <c r="H2" s="105">
        <f>MAX(0.45%*$A2,32.9)+0.0025*A2</f>
        <v>32.9</v>
      </c>
      <c r="I2" s="106">
        <f>MAX(0.45%*$A2,32.9)+0.0025*A2</f>
        <v>32.9</v>
      </c>
      <c r="J2" s="106">
        <f>MAX(0.45%*$A2,32.9)+0.0025*A2</f>
        <v>32.9</v>
      </c>
      <c r="K2" s="107">
        <f>MAX(0.45%*$A2,32.9)+0.0025*A2</f>
        <v>32.9</v>
      </c>
      <c r="L2" s="77">
        <f>IF(A2&lt;3000,15,0.5%*A2)</f>
        <v>15</v>
      </c>
      <c r="M2" s="114">
        <f>MAX(15,0.15%*A2)+0.08%*A2</f>
        <v>15</v>
      </c>
      <c r="N2" s="114">
        <f>MAX(10,0.1%*A2)</f>
        <v>10</v>
      </c>
      <c r="O2" s="114">
        <f>18+MAX(9/0.75,0.065%*A2)+IF(A2&lt;7700,0,0.23%*A2)+0.35%*A2</f>
        <v>30</v>
      </c>
      <c r="P2" s="105">
        <f>IF(A2&lt;500,1.75,IF(A2&lt;1200,3.5,IF(A2&lt;3000,8,A2*0.48%)))+25</f>
        <v>26.75</v>
      </c>
      <c r="Q2" s="106">
        <f>IF(A2&lt;8000,13,A2*0.2%)+25</f>
        <v>38</v>
      </c>
      <c r="R2" s="107">
        <f>IF(A2&lt;30000,10,A2*0.05%)+25</f>
        <v>35</v>
      </c>
      <c r="S2" s="105"/>
      <c r="T2" s="106">
        <f>35+IF(A2&lt;10000,0,0.12%*(A2-10000))+0.08%*A2</f>
        <v>35</v>
      </c>
      <c r="U2" s="106">
        <f>35+IF(A2&lt;10000,0,0.12%*(A2-10000))+0.08%*A2</f>
        <v>35</v>
      </c>
      <c r="V2" s="107">
        <f>35+IF(A2&lt;10000,0,0.12%*(A2-10000))+0.08%*A2</f>
        <v>35</v>
      </c>
      <c r="W2" s="115">
        <f>MAX(8/0.75,0.1%*A2)</f>
        <v>10.666666666666666</v>
      </c>
      <c r="X2" s="115">
        <f>MIN(4+0.04%*A2,60)+10+0.02%*A2</f>
        <v>14</v>
      </c>
    </row>
    <row r="3" spans="1:24" x14ac:dyDescent="0.25">
      <c r="A3" s="69">
        <v>499</v>
      </c>
      <c r="B3" s="71">
        <f t="shared" ref="B3:B36" si="0">30+MAX(0.2%*A3,20)+0.3%*A3</f>
        <v>51.497</v>
      </c>
      <c r="C3" s="3">
        <f t="shared" ref="C3:C36" si="1">30+MAX(0.2%*A3,20)+0.3%*A3</f>
        <v>51.497</v>
      </c>
      <c r="D3" s="3">
        <f t="shared" ref="D3:D36" si="2">30+MAX(0.2%*A3,20)+0.3%*A3</f>
        <v>51.497</v>
      </c>
      <c r="E3" s="72">
        <f t="shared" ref="E3:E36" si="3">30+MAX(0.2%*A3,20)+0.3%*A3</f>
        <v>51.497</v>
      </c>
      <c r="F3" s="71">
        <f t="shared" ref="F3:F36" si="4">15+0.15%*A3+0.1%*A3</f>
        <v>16.247499999999999</v>
      </c>
      <c r="G3" s="72">
        <f t="shared" ref="G3:G36" si="5">15+0.15%*A3+0.1%*A3</f>
        <v>16.247499999999999</v>
      </c>
      <c r="H3" s="71">
        <f t="shared" ref="H3:H36" si="6">MAX(0.45%*$A3,32.9)+0.0025*A3</f>
        <v>34.147500000000001</v>
      </c>
      <c r="I3" s="3">
        <f t="shared" ref="I3:I36" si="7">MAX(0.45%*$A3,32.9)+0.0025*A3</f>
        <v>34.147500000000001</v>
      </c>
      <c r="J3" s="3">
        <f t="shared" ref="J3:J36" si="8">MAX(0.45%*$A3,32.9)+0.0025*A3</f>
        <v>34.147500000000001</v>
      </c>
      <c r="K3" s="72">
        <f t="shared" ref="K3:K36" si="9">MAX(0.45%*$A3,32.9)+0.0025*A3</f>
        <v>34.147500000000001</v>
      </c>
      <c r="L3" s="77">
        <f t="shared" ref="L3:L36" si="10">IF(A3&lt;3000,15,0.5%*A3)</f>
        <v>15</v>
      </c>
      <c r="M3" s="77">
        <f t="shared" ref="M3:M36" si="11">MAX(15,0.15%*A3)+0.08%*A3</f>
        <v>15.3992</v>
      </c>
      <c r="N3" s="77">
        <f t="shared" ref="N3:N36" si="12">MAX(10,0.1%*A3)</f>
        <v>10</v>
      </c>
      <c r="O3" s="77">
        <f t="shared" ref="O3:O36" si="13">18+MAX(9/0.75,0.065%*A3)+IF(A3&lt;7700,0,0.23%*A3)+0.35%*A3</f>
        <v>31.746500000000001</v>
      </c>
      <c r="P3" s="71">
        <f t="shared" ref="P3:P36" si="14">IF(A3&lt;500,1.75,IF(A3&lt;1200,3.5,IF(A3&lt;3000,8,A3*0.48%)))+25</f>
        <v>26.75</v>
      </c>
      <c r="Q3" s="3">
        <f t="shared" ref="Q3:Q36" si="15">IF(A3&lt;8000,13,A3*0.2%)+25</f>
        <v>38</v>
      </c>
      <c r="R3" s="72">
        <f t="shared" ref="R3:R36" si="16">IF(A3&lt;30000,10,A3*0.05%)+25</f>
        <v>35</v>
      </c>
      <c r="S3" s="71"/>
      <c r="T3" s="3">
        <f t="shared" ref="T3:T36" si="17">35+IF(A3&lt;10000,0,0.12%*(A3-10000))+0.08%*A3</f>
        <v>35.3992</v>
      </c>
      <c r="U3" s="3">
        <f t="shared" ref="U3:U36" si="18">35+IF(A3&lt;10000,0,0.12%*(A3-10000))+0.08%*A3</f>
        <v>35.3992</v>
      </c>
      <c r="V3" s="72">
        <f t="shared" ref="V3:V36" si="19">35+IF(A3&lt;10000,0,0.12%*(A3-10000))+0.08%*A3</f>
        <v>35.3992</v>
      </c>
      <c r="W3" s="83">
        <f t="shared" ref="W3:W36" si="20">MAX(8/0.75,0.1%*A3)</f>
        <v>10.666666666666666</v>
      </c>
      <c r="X3" s="83">
        <f t="shared" ref="X3:X36" si="21">MIN(4+0.04%*A3,60)+10+0.02%*A3</f>
        <v>14.2994</v>
      </c>
    </row>
    <row r="4" spans="1:24" x14ac:dyDescent="0.25">
      <c r="A4" s="69">
        <v>500</v>
      </c>
      <c r="B4" s="71">
        <f t="shared" si="0"/>
        <v>51.5</v>
      </c>
      <c r="C4" s="3">
        <f t="shared" si="1"/>
        <v>51.5</v>
      </c>
      <c r="D4" s="3">
        <f t="shared" si="2"/>
        <v>51.5</v>
      </c>
      <c r="E4" s="72">
        <f t="shared" si="3"/>
        <v>51.5</v>
      </c>
      <c r="F4" s="71">
        <f t="shared" si="4"/>
        <v>16.25</v>
      </c>
      <c r="G4" s="72">
        <f t="shared" si="5"/>
        <v>16.25</v>
      </c>
      <c r="H4" s="71">
        <f t="shared" si="6"/>
        <v>34.15</v>
      </c>
      <c r="I4" s="3">
        <f t="shared" si="7"/>
        <v>34.15</v>
      </c>
      <c r="J4" s="3">
        <f t="shared" si="8"/>
        <v>34.15</v>
      </c>
      <c r="K4" s="72">
        <f t="shared" si="9"/>
        <v>34.15</v>
      </c>
      <c r="L4" s="77">
        <f t="shared" si="10"/>
        <v>15</v>
      </c>
      <c r="M4" s="77">
        <f t="shared" si="11"/>
        <v>15.4</v>
      </c>
      <c r="N4" s="77">
        <f t="shared" si="12"/>
        <v>10</v>
      </c>
      <c r="O4" s="77">
        <f t="shared" si="13"/>
        <v>31.75</v>
      </c>
      <c r="P4" s="71">
        <f t="shared" si="14"/>
        <v>28.5</v>
      </c>
      <c r="Q4" s="3">
        <f t="shared" si="15"/>
        <v>38</v>
      </c>
      <c r="R4" s="72">
        <f t="shared" si="16"/>
        <v>35</v>
      </c>
      <c r="S4" s="71"/>
      <c r="T4" s="3">
        <f t="shared" si="17"/>
        <v>35.4</v>
      </c>
      <c r="U4" s="3">
        <f t="shared" si="18"/>
        <v>35.4</v>
      </c>
      <c r="V4" s="72">
        <f t="shared" si="19"/>
        <v>35.4</v>
      </c>
      <c r="W4" s="83">
        <f t="shared" si="20"/>
        <v>10.666666666666666</v>
      </c>
      <c r="X4" s="83">
        <f t="shared" si="21"/>
        <v>14.299999999999999</v>
      </c>
    </row>
    <row r="5" spans="1:24" x14ac:dyDescent="0.25">
      <c r="A5" s="69">
        <v>799</v>
      </c>
      <c r="B5" s="71">
        <f t="shared" si="0"/>
        <v>52.396999999999998</v>
      </c>
      <c r="C5" s="3">
        <f t="shared" si="1"/>
        <v>52.396999999999998</v>
      </c>
      <c r="D5" s="3">
        <f t="shared" si="2"/>
        <v>52.396999999999998</v>
      </c>
      <c r="E5" s="72">
        <f t="shared" si="3"/>
        <v>52.396999999999998</v>
      </c>
      <c r="F5" s="71">
        <f t="shared" si="4"/>
        <v>16.997499999999999</v>
      </c>
      <c r="G5" s="72">
        <f t="shared" si="5"/>
        <v>16.997499999999999</v>
      </c>
      <c r="H5" s="71">
        <f t="shared" si="6"/>
        <v>34.897500000000001</v>
      </c>
      <c r="I5" s="3">
        <f t="shared" si="7"/>
        <v>34.897500000000001</v>
      </c>
      <c r="J5" s="3">
        <f t="shared" si="8"/>
        <v>34.897500000000001</v>
      </c>
      <c r="K5" s="72">
        <f t="shared" si="9"/>
        <v>34.897500000000001</v>
      </c>
      <c r="L5" s="77">
        <f t="shared" si="10"/>
        <v>15</v>
      </c>
      <c r="M5" s="77">
        <f t="shared" si="11"/>
        <v>15.639200000000001</v>
      </c>
      <c r="N5" s="77">
        <f t="shared" si="12"/>
        <v>10</v>
      </c>
      <c r="O5" s="77">
        <f t="shared" si="13"/>
        <v>32.796500000000002</v>
      </c>
      <c r="P5" s="71">
        <f t="shared" si="14"/>
        <v>28.5</v>
      </c>
      <c r="Q5" s="3">
        <f t="shared" si="15"/>
        <v>38</v>
      </c>
      <c r="R5" s="72">
        <f t="shared" si="16"/>
        <v>35</v>
      </c>
      <c r="S5" s="71"/>
      <c r="T5" s="3">
        <f t="shared" si="17"/>
        <v>35.639200000000002</v>
      </c>
      <c r="U5" s="3">
        <f t="shared" si="18"/>
        <v>35.639200000000002</v>
      </c>
      <c r="V5" s="72">
        <f t="shared" si="19"/>
        <v>35.639200000000002</v>
      </c>
      <c r="W5" s="83">
        <f t="shared" si="20"/>
        <v>10.666666666666666</v>
      </c>
      <c r="X5" s="83">
        <f t="shared" si="21"/>
        <v>14.479400000000002</v>
      </c>
    </row>
    <row r="6" spans="1:24" x14ac:dyDescent="0.25">
      <c r="A6" s="69">
        <v>800</v>
      </c>
      <c r="B6" s="71">
        <f t="shared" si="0"/>
        <v>52.4</v>
      </c>
      <c r="C6" s="3">
        <f t="shared" si="1"/>
        <v>52.4</v>
      </c>
      <c r="D6" s="3">
        <f t="shared" si="2"/>
        <v>52.4</v>
      </c>
      <c r="E6" s="72">
        <f t="shared" si="3"/>
        <v>52.4</v>
      </c>
      <c r="F6" s="71">
        <f t="shared" si="4"/>
        <v>17</v>
      </c>
      <c r="G6" s="72">
        <f t="shared" si="5"/>
        <v>17</v>
      </c>
      <c r="H6" s="71">
        <f t="shared" si="6"/>
        <v>34.9</v>
      </c>
      <c r="I6" s="3">
        <f t="shared" si="7"/>
        <v>34.9</v>
      </c>
      <c r="J6" s="3">
        <f t="shared" si="8"/>
        <v>34.9</v>
      </c>
      <c r="K6" s="72">
        <f t="shared" si="9"/>
        <v>34.9</v>
      </c>
      <c r="L6" s="77">
        <f t="shared" si="10"/>
        <v>15</v>
      </c>
      <c r="M6" s="77">
        <f t="shared" si="11"/>
        <v>15.64</v>
      </c>
      <c r="N6" s="77">
        <f t="shared" si="12"/>
        <v>10</v>
      </c>
      <c r="O6" s="77">
        <f t="shared" si="13"/>
        <v>32.799999999999997</v>
      </c>
      <c r="P6" s="71">
        <f t="shared" si="14"/>
        <v>28.5</v>
      </c>
      <c r="Q6" s="3">
        <f t="shared" si="15"/>
        <v>38</v>
      </c>
      <c r="R6" s="72">
        <f t="shared" si="16"/>
        <v>35</v>
      </c>
      <c r="S6" s="71"/>
      <c r="T6" s="3">
        <f t="shared" si="17"/>
        <v>35.64</v>
      </c>
      <c r="U6" s="3">
        <f t="shared" si="18"/>
        <v>35.64</v>
      </c>
      <c r="V6" s="72">
        <f t="shared" si="19"/>
        <v>35.64</v>
      </c>
      <c r="W6" s="83">
        <f t="shared" si="20"/>
        <v>10.666666666666666</v>
      </c>
      <c r="X6" s="83">
        <f t="shared" si="21"/>
        <v>14.48</v>
      </c>
    </row>
    <row r="7" spans="1:24" x14ac:dyDescent="0.25">
      <c r="A7" s="69">
        <v>999</v>
      </c>
      <c r="B7" s="71">
        <f t="shared" si="0"/>
        <v>52.997</v>
      </c>
      <c r="C7" s="3">
        <f t="shared" si="1"/>
        <v>52.997</v>
      </c>
      <c r="D7" s="3">
        <f t="shared" si="2"/>
        <v>52.997</v>
      </c>
      <c r="E7" s="72">
        <f t="shared" si="3"/>
        <v>52.997</v>
      </c>
      <c r="F7" s="71">
        <f t="shared" si="4"/>
        <v>17.497499999999999</v>
      </c>
      <c r="G7" s="72">
        <f t="shared" si="5"/>
        <v>17.497499999999999</v>
      </c>
      <c r="H7" s="71">
        <f t="shared" si="6"/>
        <v>35.397500000000001</v>
      </c>
      <c r="I7" s="3">
        <f t="shared" si="7"/>
        <v>35.397500000000001</v>
      </c>
      <c r="J7" s="3">
        <f t="shared" si="8"/>
        <v>35.397500000000001</v>
      </c>
      <c r="K7" s="72">
        <f t="shared" si="9"/>
        <v>35.397500000000001</v>
      </c>
      <c r="L7" s="77">
        <f t="shared" si="10"/>
        <v>15</v>
      </c>
      <c r="M7" s="77">
        <f t="shared" si="11"/>
        <v>15.799200000000001</v>
      </c>
      <c r="N7" s="77">
        <f t="shared" si="12"/>
        <v>10</v>
      </c>
      <c r="O7" s="77">
        <f t="shared" si="13"/>
        <v>33.496499999999997</v>
      </c>
      <c r="P7" s="71">
        <f t="shared" si="14"/>
        <v>28.5</v>
      </c>
      <c r="Q7" s="3">
        <f t="shared" si="15"/>
        <v>38</v>
      </c>
      <c r="R7" s="72">
        <f t="shared" si="16"/>
        <v>35</v>
      </c>
      <c r="S7" s="71"/>
      <c r="T7" s="3">
        <f t="shared" si="17"/>
        <v>35.799199999999999</v>
      </c>
      <c r="U7" s="3">
        <f t="shared" si="18"/>
        <v>35.799199999999999</v>
      </c>
      <c r="V7" s="72">
        <f t="shared" si="19"/>
        <v>35.799199999999999</v>
      </c>
      <c r="W7" s="83">
        <f t="shared" si="20"/>
        <v>10.666666666666666</v>
      </c>
      <c r="X7" s="83">
        <f t="shared" si="21"/>
        <v>14.599399999999999</v>
      </c>
    </row>
    <row r="8" spans="1:24" x14ac:dyDescent="0.25">
      <c r="A8" s="69">
        <v>1000</v>
      </c>
      <c r="B8" s="71">
        <f t="shared" si="0"/>
        <v>53</v>
      </c>
      <c r="C8" s="3">
        <f t="shared" si="1"/>
        <v>53</v>
      </c>
      <c r="D8" s="3">
        <f t="shared" si="2"/>
        <v>53</v>
      </c>
      <c r="E8" s="72">
        <f t="shared" si="3"/>
        <v>53</v>
      </c>
      <c r="F8" s="71">
        <f t="shared" si="4"/>
        <v>17.5</v>
      </c>
      <c r="G8" s="72">
        <f t="shared" si="5"/>
        <v>17.5</v>
      </c>
      <c r="H8" s="71">
        <f t="shared" si="6"/>
        <v>35.4</v>
      </c>
      <c r="I8" s="3">
        <f t="shared" si="7"/>
        <v>35.4</v>
      </c>
      <c r="J8" s="3">
        <f t="shared" si="8"/>
        <v>35.4</v>
      </c>
      <c r="K8" s="72">
        <f t="shared" si="9"/>
        <v>35.4</v>
      </c>
      <c r="L8" s="77">
        <f t="shared" si="10"/>
        <v>15</v>
      </c>
      <c r="M8" s="77">
        <f t="shared" si="11"/>
        <v>15.8</v>
      </c>
      <c r="N8" s="77">
        <f t="shared" si="12"/>
        <v>10</v>
      </c>
      <c r="O8" s="77">
        <f t="shared" si="13"/>
        <v>33.5</v>
      </c>
      <c r="P8" s="71">
        <f t="shared" si="14"/>
        <v>28.5</v>
      </c>
      <c r="Q8" s="3">
        <f t="shared" si="15"/>
        <v>38</v>
      </c>
      <c r="R8" s="72">
        <f t="shared" si="16"/>
        <v>35</v>
      </c>
      <c r="S8" s="71"/>
      <c r="T8" s="3">
        <f t="shared" si="17"/>
        <v>35.799999999999997</v>
      </c>
      <c r="U8" s="3">
        <f t="shared" si="18"/>
        <v>35.799999999999997</v>
      </c>
      <c r="V8" s="72">
        <f t="shared" si="19"/>
        <v>35.799999999999997</v>
      </c>
      <c r="W8" s="83">
        <f t="shared" si="20"/>
        <v>10.666666666666666</v>
      </c>
      <c r="X8" s="83">
        <f t="shared" si="21"/>
        <v>14.6</v>
      </c>
    </row>
    <row r="9" spans="1:24" x14ac:dyDescent="0.25">
      <c r="A9" s="69">
        <v>1099</v>
      </c>
      <c r="B9" s="71">
        <f t="shared" si="0"/>
        <v>53.296999999999997</v>
      </c>
      <c r="C9" s="3">
        <f t="shared" si="1"/>
        <v>53.296999999999997</v>
      </c>
      <c r="D9" s="3">
        <f t="shared" si="2"/>
        <v>53.296999999999997</v>
      </c>
      <c r="E9" s="72">
        <f t="shared" si="3"/>
        <v>53.296999999999997</v>
      </c>
      <c r="F9" s="71">
        <f t="shared" si="4"/>
        <v>17.747499999999999</v>
      </c>
      <c r="G9" s="72">
        <f t="shared" si="5"/>
        <v>17.747499999999999</v>
      </c>
      <c r="H9" s="71">
        <f t="shared" si="6"/>
        <v>35.647500000000001</v>
      </c>
      <c r="I9" s="3">
        <f t="shared" si="7"/>
        <v>35.647500000000001</v>
      </c>
      <c r="J9" s="3">
        <f t="shared" si="8"/>
        <v>35.647500000000001</v>
      </c>
      <c r="K9" s="72">
        <f t="shared" si="9"/>
        <v>35.647500000000001</v>
      </c>
      <c r="L9" s="77">
        <f t="shared" si="10"/>
        <v>15</v>
      </c>
      <c r="M9" s="77">
        <f t="shared" si="11"/>
        <v>15.879200000000001</v>
      </c>
      <c r="N9" s="77">
        <f t="shared" si="12"/>
        <v>10</v>
      </c>
      <c r="O9" s="77">
        <f t="shared" si="13"/>
        <v>33.846499999999999</v>
      </c>
      <c r="P9" s="71">
        <f t="shared" si="14"/>
        <v>28.5</v>
      </c>
      <c r="Q9" s="3">
        <f t="shared" si="15"/>
        <v>38</v>
      </c>
      <c r="R9" s="72">
        <f t="shared" si="16"/>
        <v>35</v>
      </c>
      <c r="S9" s="71"/>
      <c r="T9" s="3">
        <f t="shared" si="17"/>
        <v>35.879199999999997</v>
      </c>
      <c r="U9" s="3">
        <f t="shared" si="18"/>
        <v>35.879199999999997</v>
      </c>
      <c r="V9" s="72">
        <f t="shared" si="19"/>
        <v>35.879199999999997</v>
      </c>
      <c r="W9" s="83">
        <f t="shared" si="20"/>
        <v>10.666666666666666</v>
      </c>
      <c r="X9" s="83">
        <f t="shared" si="21"/>
        <v>14.6594</v>
      </c>
    </row>
    <row r="10" spans="1:24" x14ac:dyDescent="0.25">
      <c r="A10" s="69">
        <v>1100</v>
      </c>
      <c r="B10" s="71">
        <f t="shared" si="0"/>
        <v>53.3</v>
      </c>
      <c r="C10" s="3">
        <f t="shared" si="1"/>
        <v>53.3</v>
      </c>
      <c r="D10" s="3">
        <f t="shared" si="2"/>
        <v>53.3</v>
      </c>
      <c r="E10" s="72">
        <f t="shared" si="3"/>
        <v>53.3</v>
      </c>
      <c r="F10" s="71">
        <f t="shared" si="4"/>
        <v>17.75</v>
      </c>
      <c r="G10" s="72">
        <f t="shared" si="5"/>
        <v>17.75</v>
      </c>
      <c r="H10" s="71">
        <f t="shared" si="6"/>
        <v>35.65</v>
      </c>
      <c r="I10" s="3">
        <f t="shared" si="7"/>
        <v>35.65</v>
      </c>
      <c r="J10" s="3">
        <f t="shared" si="8"/>
        <v>35.65</v>
      </c>
      <c r="K10" s="72">
        <f t="shared" si="9"/>
        <v>35.65</v>
      </c>
      <c r="L10" s="77">
        <f t="shared" si="10"/>
        <v>15</v>
      </c>
      <c r="M10" s="77">
        <f t="shared" si="11"/>
        <v>15.88</v>
      </c>
      <c r="N10" s="77">
        <f t="shared" si="12"/>
        <v>10</v>
      </c>
      <c r="O10" s="77">
        <f t="shared" si="13"/>
        <v>33.85</v>
      </c>
      <c r="P10" s="71">
        <f t="shared" si="14"/>
        <v>28.5</v>
      </c>
      <c r="Q10" s="3">
        <f t="shared" si="15"/>
        <v>38</v>
      </c>
      <c r="R10" s="72">
        <f t="shared" si="16"/>
        <v>35</v>
      </c>
      <c r="S10" s="71"/>
      <c r="T10" s="3">
        <f t="shared" si="17"/>
        <v>35.880000000000003</v>
      </c>
      <c r="U10" s="3">
        <f t="shared" si="18"/>
        <v>35.880000000000003</v>
      </c>
      <c r="V10" s="72">
        <f t="shared" si="19"/>
        <v>35.880000000000003</v>
      </c>
      <c r="W10" s="83">
        <f t="shared" si="20"/>
        <v>10.666666666666666</v>
      </c>
      <c r="X10" s="83">
        <f t="shared" si="21"/>
        <v>14.660000000000002</v>
      </c>
    </row>
    <row r="11" spans="1:24" x14ac:dyDescent="0.25">
      <c r="A11" s="69">
        <v>1199</v>
      </c>
      <c r="B11" s="71">
        <f t="shared" si="0"/>
        <v>53.597000000000001</v>
      </c>
      <c r="C11" s="3">
        <f t="shared" si="1"/>
        <v>53.597000000000001</v>
      </c>
      <c r="D11" s="3">
        <f t="shared" si="2"/>
        <v>53.597000000000001</v>
      </c>
      <c r="E11" s="72">
        <f t="shared" si="3"/>
        <v>53.597000000000001</v>
      </c>
      <c r="F11" s="71">
        <f t="shared" si="4"/>
        <v>17.997500000000002</v>
      </c>
      <c r="G11" s="72">
        <f t="shared" si="5"/>
        <v>17.997500000000002</v>
      </c>
      <c r="H11" s="71">
        <f t="shared" si="6"/>
        <v>35.897500000000001</v>
      </c>
      <c r="I11" s="3">
        <f t="shared" si="7"/>
        <v>35.897500000000001</v>
      </c>
      <c r="J11" s="3">
        <f t="shared" si="8"/>
        <v>35.897500000000001</v>
      </c>
      <c r="K11" s="72">
        <f t="shared" si="9"/>
        <v>35.897500000000001</v>
      </c>
      <c r="L11" s="77">
        <f t="shared" si="10"/>
        <v>15</v>
      </c>
      <c r="M11" s="77">
        <f t="shared" si="11"/>
        <v>15.959199999999999</v>
      </c>
      <c r="N11" s="77">
        <f t="shared" si="12"/>
        <v>10</v>
      </c>
      <c r="O11" s="77">
        <f t="shared" si="13"/>
        <v>34.1965</v>
      </c>
      <c r="P11" s="71">
        <f t="shared" si="14"/>
        <v>28.5</v>
      </c>
      <c r="Q11" s="3">
        <f t="shared" si="15"/>
        <v>38</v>
      </c>
      <c r="R11" s="72">
        <f t="shared" si="16"/>
        <v>35</v>
      </c>
      <c r="S11" s="71"/>
      <c r="T11" s="3">
        <f t="shared" si="17"/>
        <v>35.959200000000003</v>
      </c>
      <c r="U11" s="3">
        <f t="shared" si="18"/>
        <v>35.959200000000003</v>
      </c>
      <c r="V11" s="72">
        <f t="shared" si="19"/>
        <v>35.959200000000003</v>
      </c>
      <c r="W11" s="83">
        <f t="shared" si="20"/>
        <v>10.666666666666666</v>
      </c>
      <c r="X11" s="83">
        <f t="shared" si="21"/>
        <v>14.7194</v>
      </c>
    </row>
    <row r="12" spans="1:24" x14ac:dyDescent="0.25">
      <c r="A12" s="69">
        <v>1200</v>
      </c>
      <c r="B12" s="71">
        <f t="shared" si="0"/>
        <v>53.6</v>
      </c>
      <c r="C12" s="3">
        <f t="shared" si="1"/>
        <v>53.6</v>
      </c>
      <c r="D12" s="3">
        <f t="shared" si="2"/>
        <v>53.6</v>
      </c>
      <c r="E12" s="72">
        <f t="shared" si="3"/>
        <v>53.6</v>
      </c>
      <c r="F12" s="71">
        <f t="shared" si="4"/>
        <v>18</v>
      </c>
      <c r="G12" s="72">
        <f t="shared" si="5"/>
        <v>18</v>
      </c>
      <c r="H12" s="71">
        <f t="shared" si="6"/>
        <v>35.9</v>
      </c>
      <c r="I12" s="3">
        <f t="shared" si="7"/>
        <v>35.9</v>
      </c>
      <c r="J12" s="3">
        <f t="shared" si="8"/>
        <v>35.9</v>
      </c>
      <c r="K12" s="72">
        <f t="shared" si="9"/>
        <v>35.9</v>
      </c>
      <c r="L12" s="77">
        <f t="shared" si="10"/>
        <v>15</v>
      </c>
      <c r="M12" s="77">
        <f t="shared" si="11"/>
        <v>15.96</v>
      </c>
      <c r="N12" s="77">
        <f t="shared" si="12"/>
        <v>10</v>
      </c>
      <c r="O12" s="77">
        <f t="shared" si="13"/>
        <v>34.200000000000003</v>
      </c>
      <c r="P12" s="71">
        <f t="shared" si="14"/>
        <v>33</v>
      </c>
      <c r="Q12" s="3">
        <f t="shared" si="15"/>
        <v>38</v>
      </c>
      <c r="R12" s="72">
        <f t="shared" si="16"/>
        <v>35</v>
      </c>
      <c r="S12" s="71"/>
      <c r="T12" s="3">
        <f t="shared" si="17"/>
        <v>35.96</v>
      </c>
      <c r="U12" s="3">
        <f t="shared" si="18"/>
        <v>35.96</v>
      </c>
      <c r="V12" s="72">
        <f t="shared" si="19"/>
        <v>35.96</v>
      </c>
      <c r="W12" s="83">
        <f t="shared" si="20"/>
        <v>10.666666666666666</v>
      </c>
      <c r="X12" s="83">
        <f t="shared" si="21"/>
        <v>14.72</v>
      </c>
    </row>
    <row r="13" spans="1:24" x14ac:dyDescent="0.25">
      <c r="A13" s="69">
        <v>1499</v>
      </c>
      <c r="B13" s="71">
        <f t="shared" si="0"/>
        <v>54.497</v>
      </c>
      <c r="C13" s="3">
        <f t="shared" si="1"/>
        <v>54.497</v>
      </c>
      <c r="D13" s="3">
        <f t="shared" si="2"/>
        <v>54.497</v>
      </c>
      <c r="E13" s="72">
        <f t="shared" si="3"/>
        <v>54.497</v>
      </c>
      <c r="F13" s="71">
        <f t="shared" si="4"/>
        <v>18.747499999999999</v>
      </c>
      <c r="G13" s="72">
        <f t="shared" si="5"/>
        <v>18.747499999999999</v>
      </c>
      <c r="H13" s="71">
        <f t="shared" si="6"/>
        <v>36.647500000000001</v>
      </c>
      <c r="I13" s="3">
        <f t="shared" si="7"/>
        <v>36.647500000000001</v>
      </c>
      <c r="J13" s="3">
        <f t="shared" si="8"/>
        <v>36.647500000000001</v>
      </c>
      <c r="K13" s="72">
        <f t="shared" si="9"/>
        <v>36.647500000000001</v>
      </c>
      <c r="L13" s="77">
        <f t="shared" si="10"/>
        <v>15</v>
      </c>
      <c r="M13" s="77">
        <f t="shared" si="11"/>
        <v>16.199200000000001</v>
      </c>
      <c r="N13" s="77">
        <f t="shared" si="12"/>
        <v>10</v>
      </c>
      <c r="O13" s="77">
        <f t="shared" si="13"/>
        <v>35.246499999999997</v>
      </c>
      <c r="P13" s="71">
        <f t="shared" si="14"/>
        <v>33</v>
      </c>
      <c r="Q13" s="3">
        <f t="shared" si="15"/>
        <v>38</v>
      </c>
      <c r="R13" s="72">
        <f t="shared" si="16"/>
        <v>35</v>
      </c>
      <c r="S13" s="71"/>
      <c r="T13" s="3">
        <f t="shared" si="17"/>
        <v>36.199199999999998</v>
      </c>
      <c r="U13" s="3">
        <f t="shared" si="18"/>
        <v>36.199199999999998</v>
      </c>
      <c r="V13" s="72">
        <f t="shared" si="19"/>
        <v>36.199199999999998</v>
      </c>
      <c r="W13" s="83">
        <f t="shared" si="20"/>
        <v>10.666666666666666</v>
      </c>
      <c r="X13" s="83">
        <f t="shared" si="21"/>
        <v>14.899399999999998</v>
      </c>
    </row>
    <row r="14" spans="1:24" x14ac:dyDescent="0.25">
      <c r="A14" s="69">
        <v>1500</v>
      </c>
      <c r="B14" s="71">
        <f t="shared" si="0"/>
        <v>54.5</v>
      </c>
      <c r="C14" s="3">
        <f t="shared" si="1"/>
        <v>54.5</v>
      </c>
      <c r="D14" s="3">
        <f t="shared" si="2"/>
        <v>54.5</v>
      </c>
      <c r="E14" s="72">
        <f t="shared" si="3"/>
        <v>54.5</v>
      </c>
      <c r="F14" s="71">
        <f t="shared" si="4"/>
        <v>18.75</v>
      </c>
      <c r="G14" s="72">
        <f t="shared" si="5"/>
        <v>18.75</v>
      </c>
      <c r="H14" s="71">
        <f t="shared" si="6"/>
        <v>36.65</v>
      </c>
      <c r="I14" s="3">
        <f t="shared" si="7"/>
        <v>36.65</v>
      </c>
      <c r="J14" s="3">
        <f t="shared" si="8"/>
        <v>36.65</v>
      </c>
      <c r="K14" s="72">
        <f t="shared" si="9"/>
        <v>36.65</v>
      </c>
      <c r="L14" s="77">
        <f t="shared" si="10"/>
        <v>15</v>
      </c>
      <c r="M14" s="77">
        <f t="shared" si="11"/>
        <v>16.2</v>
      </c>
      <c r="N14" s="77">
        <f t="shared" si="12"/>
        <v>10</v>
      </c>
      <c r="O14" s="77">
        <f t="shared" si="13"/>
        <v>35.25</v>
      </c>
      <c r="P14" s="71">
        <f t="shared" si="14"/>
        <v>33</v>
      </c>
      <c r="Q14" s="3">
        <f t="shared" si="15"/>
        <v>38</v>
      </c>
      <c r="R14" s="72">
        <f t="shared" si="16"/>
        <v>35</v>
      </c>
      <c r="S14" s="71"/>
      <c r="T14" s="3">
        <f t="shared" si="17"/>
        <v>36.200000000000003</v>
      </c>
      <c r="U14" s="3">
        <f t="shared" si="18"/>
        <v>36.200000000000003</v>
      </c>
      <c r="V14" s="72">
        <f t="shared" si="19"/>
        <v>36.200000000000003</v>
      </c>
      <c r="W14" s="83">
        <f t="shared" si="20"/>
        <v>10.666666666666666</v>
      </c>
      <c r="X14" s="83">
        <f t="shared" si="21"/>
        <v>14.9</v>
      </c>
    </row>
    <row r="15" spans="1:24" x14ac:dyDescent="0.25">
      <c r="A15" s="69">
        <v>1999</v>
      </c>
      <c r="B15" s="71">
        <f t="shared" si="0"/>
        <v>55.997</v>
      </c>
      <c r="C15" s="3">
        <f t="shared" si="1"/>
        <v>55.997</v>
      </c>
      <c r="D15" s="3">
        <f t="shared" si="2"/>
        <v>55.997</v>
      </c>
      <c r="E15" s="72">
        <f t="shared" si="3"/>
        <v>55.997</v>
      </c>
      <c r="F15" s="71">
        <f t="shared" si="4"/>
        <v>19.997499999999999</v>
      </c>
      <c r="G15" s="72">
        <f t="shared" si="5"/>
        <v>19.997499999999999</v>
      </c>
      <c r="H15" s="71">
        <f t="shared" si="6"/>
        <v>37.897500000000001</v>
      </c>
      <c r="I15" s="3">
        <f t="shared" si="7"/>
        <v>37.897500000000001</v>
      </c>
      <c r="J15" s="3">
        <f t="shared" si="8"/>
        <v>37.897500000000001</v>
      </c>
      <c r="K15" s="72">
        <f t="shared" si="9"/>
        <v>37.897500000000001</v>
      </c>
      <c r="L15" s="77">
        <f t="shared" si="10"/>
        <v>15</v>
      </c>
      <c r="M15" s="77">
        <f t="shared" si="11"/>
        <v>16.5992</v>
      </c>
      <c r="N15" s="77">
        <f t="shared" si="12"/>
        <v>10</v>
      </c>
      <c r="O15" s="77">
        <f t="shared" si="13"/>
        <v>36.996499999999997</v>
      </c>
      <c r="P15" s="71">
        <f t="shared" si="14"/>
        <v>33</v>
      </c>
      <c r="Q15" s="3">
        <f t="shared" si="15"/>
        <v>38</v>
      </c>
      <c r="R15" s="72">
        <f t="shared" si="16"/>
        <v>35</v>
      </c>
      <c r="S15" s="71"/>
      <c r="T15" s="3">
        <f t="shared" si="17"/>
        <v>36.599200000000003</v>
      </c>
      <c r="U15" s="3">
        <f t="shared" si="18"/>
        <v>36.599200000000003</v>
      </c>
      <c r="V15" s="72">
        <f t="shared" si="19"/>
        <v>36.599200000000003</v>
      </c>
      <c r="W15" s="83">
        <f t="shared" si="20"/>
        <v>10.666666666666666</v>
      </c>
      <c r="X15" s="83">
        <f t="shared" si="21"/>
        <v>15.199400000000001</v>
      </c>
    </row>
    <row r="16" spans="1:24" x14ac:dyDescent="0.25">
      <c r="A16" s="69">
        <v>2000</v>
      </c>
      <c r="B16" s="71">
        <f t="shared" si="0"/>
        <v>56</v>
      </c>
      <c r="C16" s="3">
        <f t="shared" si="1"/>
        <v>56</v>
      </c>
      <c r="D16" s="3">
        <f t="shared" si="2"/>
        <v>56</v>
      </c>
      <c r="E16" s="72">
        <f t="shared" si="3"/>
        <v>56</v>
      </c>
      <c r="F16" s="71">
        <f t="shared" si="4"/>
        <v>20</v>
      </c>
      <c r="G16" s="72">
        <f t="shared" si="5"/>
        <v>20</v>
      </c>
      <c r="H16" s="71">
        <f t="shared" si="6"/>
        <v>37.9</v>
      </c>
      <c r="I16" s="3">
        <f t="shared" si="7"/>
        <v>37.9</v>
      </c>
      <c r="J16" s="3">
        <f t="shared" si="8"/>
        <v>37.9</v>
      </c>
      <c r="K16" s="72">
        <f t="shared" si="9"/>
        <v>37.9</v>
      </c>
      <c r="L16" s="77">
        <f t="shared" si="10"/>
        <v>15</v>
      </c>
      <c r="M16" s="77">
        <f t="shared" si="11"/>
        <v>16.600000000000001</v>
      </c>
      <c r="N16" s="77">
        <f t="shared" si="12"/>
        <v>10</v>
      </c>
      <c r="O16" s="77">
        <f t="shared" si="13"/>
        <v>37</v>
      </c>
      <c r="P16" s="71">
        <f t="shared" si="14"/>
        <v>33</v>
      </c>
      <c r="Q16" s="3">
        <f t="shared" si="15"/>
        <v>38</v>
      </c>
      <c r="R16" s="72">
        <f t="shared" si="16"/>
        <v>35</v>
      </c>
      <c r="S16" s="71"/>
      <c r="T16" s="3">
        <f t="shared" si="17"/>
        <v>36.6</v>
      </c>
      <c r="U16" s="3">
        <f t="shared" si="18"/>
        <v>36.6</v>
      </c>
      <c r="V16" s="72">
        <f t="shared" si="19"/>
        <v>36.6</v>
      </c>
      <c r="W16" s="83">
        <f t="shared" si="20"/>
        <v>10.666666666666666</v>
      </c>
      <c r="X16" s="83">
        <f t="shared" si="21"/>
        <v>15.200000000000001</v>
      </c>
    </row>
    <row r="17" spans="1:24" x14ac:dyDescent="0.25">
      <c r="A17" s="69">
        <v>2999</v>
      </c>
      <c r="B17" s="71">
        <f t="shared" si="0"/>
        <v>58.997</v>
      </c>
      <c r="C17" s="3">
        <f t="shared" si="1"/>
        <v>58.997</v>
      </c>
      <c r="D17" s="3">
        <f t="shared" si="2"/>
        <v>58.997</v>
      </c>
      <c r="E17" s="72">
        <f t="shared" si="3"/>
        <v>58.997</v>
      </c>
      <c r="F17" s="71">
        <f t="shared" si="4"/>
        <v>22.497499999999999</v>
      </c>
      <c r="G17" s="72">
        <f t="shared" si="5"/>
        <v>22.497499999999999</v>
      </c>
      <c r="H17" s="71">
        <f t="shared" si="6"/>
        <v>40.397500000000001</v>
      </c>
      <c r="I17" s="3">
        <f t="shared" si="7"/>
        <v>40.397500000000001</v>
      </c>
      <c r="J17" s="3">
        <f t="shared" si="8"/>
        <v>40.397500000000001</v>
      </c>
      <c r="K17" s="72">
        <f t="shared" si="9"/>
        <v>40.397500000000001</v>
      </c>
      <c r="L17" s="77">
        <f t="shared" si="10"/>
        <v>15</v>
      </c>
      <c r="M17" s="77">
        <f t="shared" si="11"/>
        <v>17.3992</v>
      </c>
      <c r="N17" s="77">
        <f t="shared" si="12"/>
        <v>10</v>
      </c>
      <c r="O17" s="77">
        <f t="shared" si="13"/>
        <v>40.496499999999997</v>
      </c>
      <c r="P17" s="71">
        <f t="shared" si="14"/>
        <v>33</v>
      </c>
      <c r="Q17" s="3">
        <f t="shared" si="15"/>
        <v>38</v>
      </c>
      <c r="R17" s="72">
        <f t="shared" si="16"/>
        <v>35</v>
      </c>
      <c r="S17" s="71"/>
      <c r="T17" s="3">
        <f t="shared" si="17"/>
        <v>37.3992</v>
      </c>
      <c r="U17" s="3">
        <f t="shared" si="18"/>
        <v>37.3992</v>
      </c>
      <c r="V17" s="72">
        <f t="shared" si="19"/>
        <v>37.3992</v>
      </c>
      <c r="W17" s="83">
        <f t="shared" si="20"/>
        <v>10.666666666666666</v>
      </c>
      <c r="X17" s="83">
        <f t="shared" si="21"/>
        <v>15.7994</v>
      </c>
    </row>
    <row r="18" spans="1:24" x14ac:dyDescent="0.25">
      <c r="A18" s="69">
        <v>3000</v>
      </c>
      <c r="B18" s="71">
        <f t="shared" si="0"/>
        <v>59</v>
      </c>
      <c r="C18" s="3">
        <f t="shared" si="1"/>
        <v>59</v>
      </c>
      <c r="D18" s="3">
        <f t="shared" si="2"/>
        <v>59</v>
      </c>
      <c r="E18" s="72">
        <f t="shared" si="3"/>
        <v>59</v>
      </c>
      <c r="F18" s="71">
        <f t="shared" si="4"/>
        <v>22.5</v>
      </c>
      <c r="G18" s="72">
        <f t="shared" si="5"/>
        <v>22.5</v>
      </c>
      <c r="H18" s="71">
        <f t="shared" si="6"/>
        <v>40.4</v>
      </c>
      <c r="I18" s="3">
        <f t="shared" si="7"/>
        <v>40.4</v>
      </c>
      <c r="J18" s="3">
        <f t="shared" si="8"/>
        <v>40.4</v>
      </c>
      <c r="K18" s="72">
        <f t="shared" si="9"/>
        <v>40.4</v>
      </c>
      <c r="L18" s="77">
        <f t="shared" si="10"/>
        <v>15</v>
      </c>
      <c r="M18" s="77">
        <f t="shared" si="11"/>
        <v>17.399999999999999</v>
      </c>
      <c r="N18" s="77">
        <f t="shared" si="12"/>
        <v>10</v>
      </c>
      <c r="O18" s="77">
        <f t="shared" si="13"/>
        <v>40.5</v>
      </c>
      <c r="P18" s="71">
        <f t="shared" si="14"/>
        <v>39.4</v>
      </c>
      <c r="Q18" s="3">
        <f t="shared" si="15"/>
        <v>38</v>
      </c>
      <c r="R18" s="72">
        <f t="shared" si="16"/>
        <v>35</v>
      </c>
      <c r="S18" s="71"/>
      <c r="T18" s="3">
        <f t="shared" si="17"/>
        <v>37.4</v>
      </c>
      <c r="U18" s="3">
        <f t="shared" si="18"/>
        <v>37.4</v>
      </c>
      <c r="V18" s="72">
        <f t="shared" si="19"/>
        <v>37.4</v>
      </c>
      <c r="W18" s="83">
        <f t="shared" si="20"/>
        <v>10.666666666666666</v>
      </c>
      <c r="X18" s="83">
        <f t="shared" si="21"/>
        <v>15.799999999999999</v>
      </c>
    </row>
    <row r="19" spans="1:24" x14ac:dyDescent="0.25">
      <c r="A19" s="69">
        <v>4999</v>
      </c>
      <c r="B19" s="71">
        <f t="shared" si="0"/>
        <v>64.997</v>
      </c>
      <c r="C19" s="3">
        <f t="shared" si="1"/>
        <v>64.997</v>
      </c>
      <c r="D19" s="3">
        <f t="shared" si="2"/>
        <v>64.997</v>
      </c>
      <c r="E19" s="72">
        <f t="shared" si="3"/>
        <v>64.997</v>
      </c>
      <c r="F19" s="71">
        <f t="shared" si="4"/>
        <v>27.497499999999999</v>
      </c>
      <c r="G19" s="72">
        <f t="shared" si="5"/>
        <v>27.497499999999999</v>
      </c>
      <c r="H19" s="71">
        <f t="shared" si="6"/>
        <v>45.397500000000001</v>
      </c>
      <c r="I19" s="3">
        <f t="shared" si="7"/>
        <v>45.397500000000001</v>
      </c>
      <c r="J19" s="3">
        <f t="shared" si="8"/>
        <v>45.397500000000001</v>
      </c>
      <c r="K19" s="72">
        <f t="shared" si="9"/>
        <v>45.397500000000001</v>
      </c>
      <c r="L19" s="77">
        <f t="shared" si="10"/>
        <v>24.995000000000001</v>
      </c>
      <c r="M19" s="77">
        <f t="shared" si="11"/>
        <v>18.999200000000002</v>
      </c>
      <c r="N19" s="77">
        <f t="shared" si="12"/>
        <v>10</v>
      </c>
      <c r="O19" s="77">
        <f t="shared" si="13"/>
        <v>47.496499999999997</v>
      </c>
      <c r="P19" s="71">
        <f t="shared" si="14"/>
        <v>48.995199999999997</v>
      </c>
      <c r="Q19" s="3">
        <f t="shared" si="15"/>
        <v>38</v>
      </c>
      <c r="R19" s="72">
        <f t="shared" si="16"/>
        <v>35</v>
      </c>
      <c r="S19" s="71"/>
      <c r="T19" s="3">
        <f t="shared" si="17"/>
        <v>38.999200000000002</v>
      </c>
      <c r="U19" s="3">
        <f t="shared" si="18"/>
        <v>38.999200000000002</v>
      </c>
      <c r="V19" s="72">
        <f t="shared" si="19"/>
        <v>38.999200000000002</v>
      </c>
      <c r="W19" s="83">
        <f t="shared" si="20"/>
        <v>10.666666666666666</v>
      </c>
      <c r="X19" s="83">
        <f t="shared" si="21"/>
        <v>16.999400000000001</v>
      </c>
    </row>
    <row r="20" spans="1:24" x14ac:dyDescent="0.25">
      <c r="A20" s="69">
        <v>5000</v>
      </c>
      <c r="B20" s="71">
        <f t="shared" si="0"/>
        <v>65</v>
      </c>
      <c r="C20" s="3">
        <f t="shared" si="1"/>
        <v>65</v>
      </c>
      <c r="D20" s="3">
        <f t="shared" si="2"/>
        <v>65</v>
      </c>
      <c r="E20" s="72">
        <f t="shared" si="3"/>
        <v>65</v>
      </c>
      <c r="F20" s="71">
        <f t="shared" si="4"/>
        <v>27.5</v>
      </c>
      <c r="G20" s="72">
        <f t="shared" si="5"/>
        <v>27.5</v>
      </c>
      <c r="H20" s="71">
        <f t="shared" si="6"/>
        <v>45.4</v>
      </c>
      <c r="I20" s="3">
        <f t="shared" si="7"/>
        <v>45.4</v>
      </c>
      <c r="J20" s="3">
        <f t="shared" si="8"/>
        <v>45.4</v>
      </c>
      <c r="K20" s="72">
        <f t="shared" si="9"/>
        <v>45.4</v>
      </c>
      <c r="L20" s="77">
        <f t="shared" si="10"/>
        <v>25</v>
      </c>
      <c r="M20" s="77">
        <f t="shared" si="11"/>
        <v>19</v>
      </c>
      <c r="N20" s="77">
        <f t="shared" si="12"/>
        <v>10</v>
      </c>
      <c r="O20" s="77">
        <f t="shared" si="13"/>
        <v>47.5</v>
      </c>
      <c r="P20" s="71">
        <f t="shared" si="14"/>
        <v>49</v>
      </c>
      <c r="Q20" s="3">
        <f t="shared" si="15"/>
        <v>38</v>
      </c>
      <c r="R20" s="72">
        <f t="shared" si="16"/>
        <v>35</v>
      </c>
      <c r="S20" s="71"/>
      <c r="T20" s="3">
        <f t="shared" si="17"/>
        <v>39</v>
      </c>
      <c r="U20" s="3">
        <f t="shared" si="18"/>
        <v>39</v>
      </c>
      <c r="V20" s="72">
        <f t="shared" si="19"/>
        <v>39</v>
      </c>
      <c r="W20" s="83">
        <f t="shared" si="20"/>
        <v>10.666666666666666</v>
      </c>
      <c r="X20" s="83">
        <f t="shared" si="21"/>
        <v>17</v>
      </c>
    </row>
    <row r="21" spans="1:24" x14ac:dyDescent="0.25">
      <c r="A21" s="69">
        <v>5999</v>
      </c>
      <c r="B21" s="71">
        <f t="shared" si="0"/>
        <v>67.997</v>
      </c>
      <c r="C21" s="3">
        <f t="shared" si="1"/>
        <v>67.997</v>
      </c>
      <c r="D21" s="3">
        <f t="shared" si="2"/>
        <v>67.997</v>
      </c>
      <c r="E21" s="72">
        <f t="shared" si="3"/>
        <v>67.997</v>
      </c>
      <c r="F21" s="71">
        <f t="shared" si="4"/>
        <v>29.997500000000002</v>
      </c>
      <c r="G21" s="72">
        <f t="shared" si="5"/>
        <v>29.997500000000002</v>
      </c>
      <c r="H21" s="71">
        <f t="shared" si="6"/>
        <v>47.897500000000001</v>
      </c>
      <c r="I21" s="3">
        <f t="shared" si="7"/>
        <v>47.897500000000001</v>
      </c>
      <c r="J21" s="3">
        <f t="shared" si="8"/>
        <v>47.897500000000001</v>
      </c>
      <c r="K21" s="72">
        <f t="shared" si="9"/>
        <v>47.897500000000001</v>
      </c>
      <c r="L21" s="77">
        <f t="shared" si="10"/>
        <v>29.995000000000001</v>
      </c>
      <c r="M21" s="77">
        <f t="shared" si="11"/>
        <v>19.799199999999999</v>
      </c>
      <c r="N21" s="77">
        <f t="shared" si="12"/>
        <v>10</v>
      </c>
      <c r="O21" s="77">
        <f t="shared" si="13"/>
        <v>50.996499999999997</v>
      </c>
      <c r="P21" s="71">
        <f t="shared" si="14"/>
        <v>53.795199999999994</v>
      </c>
      <c r="Q21" s="3">
        <f t="shared" si="15"/>
        <v>38</v>
      </c>
      <c r="R21" s="72">
        <f t="shared" si="16"/>
        <v>35</v>
      </c>
      <c r="S21" s="71"/>
      <c r="T21" s="3">
        <f t="shared" si="17"/>
        <v>39.799199999999999</v>
      </c>
      <c r="U21" s="3">
        <f t="shared" si="18"/>
        <v>39.799199999999999</v>
      </c>
      <c r="V21" s="72">
        <f t="shared" si="19"/>
        <v>39.799199999999999</v>
      </c>
      <c r="W21" s="83">
        <f t="shared" si="20"/>
        <v>10.666666666666666</v>
      </c>
      <c r="X21" s="83">
        <f t="shared" si="21"/>
        <v>17.599399999999999</v>
      </c>
    </row>
    <row r="22" spans="1:24" x14ac:dyDescent="0.25">
      <c r="A22" s="69">
        <v>6000</v>
      </c>
      <c r="B22" s="71">
        <f t="shared" si="0"/>
        <v>68</v>
      </c>
      <c r="C22" s="3">
        <f t="shared" si="1"/>
        <v>68</v>
      </c>
      <c r="D22" s="3">
        <f t="shared" si="2"/>
        <v>68</v>
      </c>
      <c r="E22" s="72">
        <f t="shared" si="3"/>
        <v>68</v>
      </c>
      <c r="F22" s="71">
        <f t="shared" si="4"/>
        <v>30</v>
      </c>
      <c r="G22" s="72">
        <f t="shared" si="5"/>
        <v>30</v>
      </c>
      <c r="H22" s="71">
        <f t="shared" si="6"/>
        <v>47.9</v>
      </c>
      <c r="I22" s="3">
        <f t="shared" si="7"/>
        <v>47.9</v>
      </c>
      <c r="J22" s="3">
        <f t="shared" si="8"/>
        <v>47.9</v>
      </c>
      <c r="K22" s="72">
        <f t="shared" si="9"/>
        <v>47.9</v>
      </c>
      <c r="L22" s="77">
        <f t="shared" si="10"/>
        <v>30</v>
      </c>
      <c r="M22" s="77">
        <f t="shared" si="11"/>
        <v>19.8</v>
      </c>
      <c r="N22" s="77">
        <f t="shared" si="12"/>
        <v>10</v>
      </c>
      <c r="O22" s="77">
        <f t="shared" si="13"/>
        <v>51</v>
      </c>
      <c r="P22" s="71">
        <f t="shared" si="14"/>
        <v>53.8</v>
      </c>
      <c r="Q22" s="3">
        <f t="shared" si="15"/>
        <v>38</v>
      </c>
      <c r="R22" s="72">
        <f t="shared" si="16"/>
        <v>35</v>
      </c>
      <c r="S22" s="71"/>
      <c r="T22" s="3">
        <f t="shared" si="17"/>
        <v>39.799999999999997</v>
      </c>
      <c r="U22" s="3">
        <f t="shared" si="18"/>
        <v>39.799999999999997</v>
      </c>
      <c r="V22" s="72">
        <f t="shared" si="19"/>
        <v>39.799999999999997</v>
      </c>
      <c r="W22" s="83">
        <f t="shared" si="20"/>
        <v>10.666666666666666</v>
      </c>
      <c r="X22" s="83">
        <f t="shared" si="21"/>
        <v>17.599999999999998</v>
      </c>
    </row>
    <row r="23" spans="1:24" x14ac:dyDescent="0.25">
      <c r="A23" s="69">
        <v>7499</v>
      </c>
      <c r="B23" s="71">
        <f t="shared" si="0"/>
        <v>72.497</v>
      </c>
      <c r="C23" s="3">
        <f t="shared" si="1"/>
        <v>72.497</v>
      </c>
      <c r="D23" s="3">
        <f t="shared" si="2"/>
        <v>72.497</v>
      </c>
      <c r="E23" s="72">
        <f t="shared" si="3"/>
        <v>72.497</v>
      </c>
      <c r="F23" s="71">
        <f t="shared" si="4"/>
        <v>33.747500000000002</v>
      </c>
      <c r="G23" s="72">
        <f t="shared" si="5"/>
        <v>33.747500000000002</v>
      </c>
      <c r="H23" s="71">
        <f t="shared" si="6"/>
        <v>52.493000000000009</v>
      </c>
      <c r="I23" s="3">
        <f t="shared" si="7"/>
        <v>52.493000000000009</v>
      </c>
      <c r="J23" s="3">
        <f t="shared" si="8"/>
        <v>52.493000000000009</v>
      </c>
      <c r="K23" s="72">
        <f t="shared" si="9"/>
        <v>52.493000000000009</v>
      </c>
      <c r="L23" s="77">
        <f t="shared" si="10"/>
        <v>37.494999999999997</v>
      </c>
      <c r="M23" s="77">
        <f t="shared" si="11"/>
        <v>20.999200000000002</v>
      </c>
      <c r="N23" s="77">
        <f t="shared" si="12"/>
        <v>10</v>
      </c>
      <c r="O23" s="77">
        <f t="shared" si="13"/>
        <v>56.246499999999997</v>
      </c>
      <c r="P23" s="71">
        <f t="shared" si="14"/>
        <v>60.995199999999997</v>
      </c>
      <c r="Q23" s="3">
        <f t="shared" si="15"/>
        <v>38</v>
      </c>
      <c r="R23" s="72">
        <f t="shared" si="16"/>
        <v>35</v>
      </c>
      <c r="S23" s="71"/>
      <c r="T23" s="3">
        <f t="shared" si="17"/>
        <v>40.999200000000002</v>
      </c>
      <c r="U23" s="3">
        <f t="shared" si="18"/>
        <v>40.999200000000002</v>
      </c>
      <c r="V23" s="72">
        <f t="shared" si="19"/>
        <v>40.999200000000002</v>
      </c>
      <c r="W23" s="83">
        <f t="shared" si="20"/>
        <v>10.666666666666666</v>
      </c>
      <c r="X23" s="83">
        <f t="shared" si="21"/>
        <v>18.499400000000001</v>
      </c>
    </row>
    <row r="24" spans="1:24" x14ac:dyDescent="0.25">
      <c r="A24" s="69">
        <v>7500</v>
      </c>
      <c r="B24" s="71">
        <f t="shared" si="0"/>
        <v>72.5</v>
      </c>
      <c r="C24" s="3">
        <f t="shared" si="1"/>
        <v>72.5</v>
      </c>
      <c r="D24" s="3">
        <f t="shared" si="2"/>
        <v>72.5</v>
      </c>
      <c r="E24" s="72">
        <f t="shared" si="3"/>
        <v>72.5</v>
      </c>
      <c r="F24" s="71">
        <f t="shared" si="4"/>
        <v>33.75</v>
      </c>
      <c r="G24" s="72">
        <f t="shared" si="5"/>
        <v>33.75</v>
      </c>
      <c r="H24" s="71">
        <f t="shared" si="6"/>
        <v>52.500000000000007</v>
      </c>
      <c r="I24" s="3">
        <f t="shared" si="7"/>
        <v>52.500000000000007</v>
      </c>
      <c r="J24" s="3">
        <f t="shared" si="8"/>
        <v>52.500000000000007</v>
      </c>
      <c r="K24" s="72">
        <f t="shared" si="9"/>
        <v>52.500000000000007</v>
      </c>
      <c r="L24" s="77">
        <f t="shared" si="10"/>
        <v>37.5</v>
      </c>
      <c r="M24" s="77">
        <f t="shared" si="11"/>
        <v>21</v>
      </c>
      <c r="N24" s="77">
        <f t="shared" si="12"/>
        <v>10</v>
      </c>
      <c r="O24" s="77">
        <f t="shared" si="13"/>
        <v>56.25</v>
      </c>
      <c r="P24" s="71">
        <f t="shared" si="14"/>
        <v>61</v>
      </c>
      <c r="Q24" s="3">
        <f t="shared" si="15"/>
        <v>38</v>
      </c>
      <c r="R24" s="72">
        <f t="shared" si="16"/>
        <v>35</v>
      </c>
      <c r="S24" s="71"/>
      <c r="T24" s="3">
        <f t="shared" si="17"/>
        <v>41</v>
      </c>
      <c r="U24" s="3">
        <f t="shared" si="18"/>
        <v>41</v>
      </c>
      <c r="V24" s="72">
        <f t="shared" si="19"/>
        <v>41</v>
      </c>
      <c r="W24" s="83">
        <f t="shared" si="20"/>
        <v>10.666666666666666</v>
      </c>
      <c r="X24" s="83">
        <f t="shared" si="21"/>
        <v>18.5</v>
      </c>
    </row>
    <row r="25" spans="1:24" x14ac:dyDescent="0.25">
      <c r="A25" s="69">
        <v>7749</v>
      </c>
      <c r="B25" s="71">
        <f t="shared" si="0"/>
        <v>73.247</v>
      </c>
      <c r="C25" s="3">
        <f t="shared" si="1"/>
        <v>73.247</v>
      </c>
      <c r="D25" s="3">
        <f t="shared" si="2"/>
        <v>73.247</v>
      </c>
      <c r="E25" s="72">
        <f t="shared" si="3"/>
        <v>73.247</v>
      </c>
      <c r="F25" s="71">
        <f t="shared" si="4"/>
        <v>34.372500000000002</v>
      </c>
      <c r="G25" s="72">
        <f t="shared" si="5"/>
        <v>34.372500000000002</v>
      </c>
      <c r="H25" s="71">
        <f t="shared" si="6"/>
        <v>54.243000000000009</v>
      </c>
      <c r="I25" s="3">
        <f t="shared" si="7"/>
        <v>54.243000000000009</v>
      </c>
      <c r="J25" s="3">
        <f t="shared" si="8"/>
        <v>54.243000000000009</v>
      </c>
      <c r="K25" s="72">
        <f t="shared" si="9"/>
        <v>54.243000000000009</v>
      </c>
      <c r="L25" s="77">
        <f t="shared" si="10"/>
        <v>38.744999999999997</v>
      </c>
      <c r="M25" s="77">
        <f t="shared" si="11"/>
        <v>21.199200000000001</v>
      </c>
      <c r="N25" s="77">
        <f t="shared" si="12"/>
        <v>10</v>
      </c>
      <c r="O25" s="77">
        <f t="shared" si="13"/>
        <v>74.944199999999995</v>
      </c>
      <c r="P25" s="71">
        <f t="shared" si="14"/>
        <v>62.1952</v>
      </c>
      <c r="Q25" s="3">
        <f t="shared" si="15"/>
        <v>38</v>
      </c>
      <c r="R25" s="72">
        <f t="shared" si="16"/>
        <v>35</v>
      </c>
      <c r="S25" s="71"/>
      <c r="T25" s="3">
        <f t="shared" si="17"/>
        <v>41.199199999999998</v>
      </c>
      <c r="U25" s="3">
        <f t="shared" si="18"/>
        <v>41.199199999999998</v>
      </c>
      <c r="V25" s="72">
        <f t="shared" si="19"/>
        <v>41.199199999999998</v>
      </c>
      <c r="W25" s="83">
        <f t="shared" si="20"/>
        <v>10.666666666666666</v>
      </c>
      <c r="X25" s="83">
        <f t="shared" si="21"/>
        <v>18.649400000000004</v>
      </c>
    </row>
    <row r="26" spans="1:24" x14ac:dyDescent="0.25">
      <c r="A26" s="69">
        <v>7750</v>
      </c>
      <c r="B26" s="71">
        <f t="shared" si="0"/>
        <v>73.25</v>
      </c>
      <c r="C26" s="3">
        <f t="shared" si="1"/>
        <v>73.25</v>
      </c>
      <c r="D26" s="3">
        <f t="shared" si="2"/>
        <v>73.25</v>
      </c>
      <c r="E26" s="72">
        <f t="shared" si="3"/>
        <v>73.25</v>
      </c>
      <c r="F26" s="71">
        <f t="shared" si="4"/>
        <v>34.375</v>
      </c>
      <c r="G26" s="72">
        <f t="shared" si="5"/>
        <v>34.375</v>
      </c>
      <c r="H26" s="71">
        <f t="shared" si="6"/>
        <v>54.250000000000007</v>
      </c>
      <c r="I26" s="3">
        <f t="shared" si="7"/>
        <v>54.250000000000007</v>
      </c>
      <c r="J26" s="3">
        <f t="shared" si="8"/>
        <v>54.250000000000007</v>
      </c>
      <c r="K26" s="72">
        <f t="shared" si="9"/>
        <v>54.250000000000007</v>
      </c>
      <c r="L26" s="77">
        <f t="shared" si="10"/>
        <v>38.75</v>
      </c>
      <c r="M26" s="77">
        <f t="shared" si="11"/>
        <v>21.2</v>
      </c>
      <c r="N26" s="77">
        <f t="shared" si="12"/>
        <v>10</v>
      </c>
      <c r="O26" s="77">
        <f t="shared" si="13"/>
        <v>74.95</v>
      </c>
      <c r="P26" s="71">
        <f t="shared" si="14"/>
        <v>62.199999999999996</v>
      </c>
      <c r="Q26" s="3">
        <f t="shared" si="15"/>
        <v>38</v>
      </c>
      <c r="R26" s="72">
        <f t="shared" si="16"/>
        <v>35</v>
      </c>
      <c r="S26" s="71"/>
      <c r="T26" s="3">
        <f t="shared" si="17"/>
        <v>41.2</v>
      </c>
      <c r="U26" s="3">
        <f t="shared" si="18"/>
        <v>41.2</v>
      </c>
      <c r="V26" s="72">
        <f t="shared" si="19"/>
        <v>41.2</v>
      </c>
      <c r="W26" s="83">
        <f t="shared" si="20"/>
        <v>10.666666666666666</v>
      </c>
      <c r="X26" s="83">
        <f t="shared" si="21"/>
        <v>18.650000000000002</v>
      </c>
    </row>
    <row r="27" spans="1:24" x14ac:dyDescent="0.25">
      <c r="A27" s="69">
        <v>7999</v>
      </c>
      <c r="B27" s="71">
        <f t="shared" si="0"/>
        <v>73.997</v>
      </c>
      <c r="C27" s="3">
        <f t="shared" si="1"/>
        <v>73.997</v>
      </c>
      <c r="D27" s="3">
        <f t="shared" si="2"/>
        <v>73.997</v>
      </c>
      <c r="E27" s="72">
        <f t="shared" si="3"/>
        <v>73.997</v>
      </c>
      <c r="F27" s="71">
        <f t="shared" si="4"/>
        <v>34.997500000000002</v>
      </c>
      <c r="G27" s="72">
        <f t="shared" si="5"/>
        <v>34.997500000000002</v>
      </c>
      <c r="H27" s="71">
        <f t="shared" si="6"/>
        <v>55.993000000000009</v>
      </c>
      <c r="I27" s="3">
        <f t="shared" si="7"/>
        <v>55.993000000000009</v>
      </c>
      <c r="J27" s="3">
        <f t="shared" si="8"/>
        <v>55.993000000000009</v>
      </c>
      <c r="K27" s="72">
        <f t="shared" si="9"/>
        <v>55.993000000000009</v>
      </c>
      <c r="L27" s="77">
        <f t="shared" si="10"/>
        <v>39.994999999999997</v>
      </c>
      <c r="M27" s="77">
        <f t="shared" si="11"/>
        <v>21.3992</v>
      </c>
      <c r="N27" s="77">
        <f t="shared" si="12"/>
        <v>10</v>
      </c>
      <c r="O27" s="77">
        <f t="shared" si="13"/>
        <v>76.394199999999998</v>
      </c>
      <c r="P27" s="71">
        <f t="shared" si="14"/>
        <v>63.395199999999996</v>
      </c>
      <c r="Q27" s="3">
        <f t="shared" si="15"/>
        <v>38</v>
      </c>
      <c r="R27" s="72">
        <f t="shared" si="16"/>
        <v>35</v>
      </c>
      <c r="S27" s="71"/>
      <c r="T27" s="3">
        <f t="shared" si="17"/>
        <v>41.3992</v>
      </c>
      <c r="U27" s="3">
        <f t="shared" si="18"/>
        <v>41.3992</v>
      </c>
      <c r="V27" s="72">
        <f t="shared" si="19"/>
        <v>41.3992</v>
      </c>
      <c r="W27" s="83">
        <f t="shared" si="20"/>
        <v>10.666666666666666</v>
      </c>
      <c r="X27" s="83">
        <f t="shared" si="21"/>
        <v>18.799399999999999</v>
      </c>
    </row>
    <row r="28" spans="1:24" x14ac:dyDescent="0.25">
      <c r="A28" s="69">
        <v>8000</v>
      </c>
      <c r="B28" s="71">
        <f t="shared" si="0"/>
        <v>74</v>
      </c>
      <c r="C28" s="3">
        <f t="shared" si="1"/>
        <v>74</v>
      </c>
      <c r="D28" s="3">
        <f t="shared" si="2"/>
        <v>74</v>
      </c>
      <c r="E28" s="72">
        <f t="shared" si="3"/>
        <v>74</v>
      </c>
      <c r="F28" s="71">
        <f t="shared" si="4"/>
        <v>35</v>
      </c>
      <c r="G28" s="72">
        <f t="shared" si="5"/>
        <v>35</v>
      </c>
      <c r="H28" s="71">
        <f t="shared" si="6"/>
        <v>56.000000000000007</v>
      </c>
      <c r="I28" s="3">
        <f t="shared" si="7"/>
        <v>56.000000000000007</v>
      </c>
      <c r="J28" s="3">
        <f t="shared" si="8"/>
        <v>56.000000000000007</v>
      </c>
      <c r="K28" s="72">
        <f t="shared" si="9"/>
        <v>56.000000000000007</v>
      </c>
      <c r="L28" s="77">
        <f t="shared" si="10"/>
        <v>40</v>
      </c>
      <c r="M28" s="77">
        <f t="shared" si="11"/>
        <v>21.4</v>
      </c>
      <c r="N28" s="77">
        <f t="shared" si="12"/>
        <v>10</v>
      </c>
      <c r="O28" s="77">
        <f t="shared" si="13"/>
        <v>76.399999999999991</v>
      </c>
      <c r="P28" s="71">
        <f t="shared" si="14"/>
        <v>63.4</v>
      </c>
      <c r="Q28" s="3">
        <f t="shared" si="15"/>
        <v>41</v>
      </c>
      <c r="R28" s="72">
        <f t="shared" si="16"/>
        <v>35</v>
      </c>
      <c r="S28" s="71"/>
      <c r="T28" s="3">
        <f t="shared" si="17"/>
        <v>41.4</v>
      </c>
      <c r="U28" s="3">
        <f t="shared" si="18"/>
        <v>41.4</v>
      </c>
      <c r="V28" s="72">
        <f t="shared" si="19"/>
        <v>41.4</v>
      </c>
      <c r="W28" s="83">
        <f t="shared" si="20"/>
        <v>10.666666666666666</v>
      </c>
      <c r="X28" s="83">
        <f t="shared" si="21"/>
        <v>18.8</v>
      </c>
    </row>
    <row r="29" spans="1:24" x14ac:dyDescent="0.25">
      <c r="A29" s="69">
        <v>9999</v>
      </c>
      <c r="B29" s="71">
        <f t="shared" si="0"/>
        <v>79.997</v>
      </c>
      <c r="C29" s="3">
        <f t="shared" si="1"/>
        <v>79.997</v>
      </c>
      <c r="D29" s="3">
        <f t="shared" si="2"/>
        <v>79.997</v>
      </c>
      <c r="E29" s="72">
        <f t="shared" si="3"/>
        <v>79.997</v>
      </c>
      <c r="F29" s="71">
        <f t="shared" si="4"/>
        <v>39.997500000000002</v>
      </c>
      <c r="G29" s="72">
        <f t="shared" si="5"/>
        <v>39.997500000000002</v>
      </c>
      <c r="H29" s="71">
        <f t="shared" si="6"/>
        <v>69.993000000000009</v>
      </c>
      <c r="I29" s="3">
        <f t="shared" si="7"/>
        <v>69.993000000000009</v>
      </c>
      <c r="J29" s="3">
        <f t="shared" si="8"/>
        <v>69.993000000000009</v>
      </c>
      <c r="K29" s="72">
        <f t="shared" si="9"/>
        <v>69.993000000000009</v>
      </c>
      <c r="L29" s="77">
        <f t="shared" si="10"/>
        <v>49.995000000000005</v>
      </c>
      <c r="M29" s="77">
        <f t="shared" si="11"/>
        <v>22.999200000000002</v>
      </c>
      <c r="N29" s="77">
        <f t="shared" si="12"/>
        <v>10</v>
      </c>
      <c r="O29" s="77">
        <f t="shared" si="13"/>
        <v>87.994199999999992</v>
      </c>
      <c r="P29" s="71">
        <f t="shared" si="14"/>
        <v>72.995199999999997</v>
      </c>
      <c r="Q29" s="3">
        <f t="shared" si="15"/>
        <v>44.998000000000005</v>
      </c>
      <c r="R29" s="72">
        <f t="shared" si="16"/>
        <v>35</v>
      </c>
      <c r="S29" s="71"/>
      <c r="T29" s="3">
        <f t="shared" si="17"/>
        <v>42.999200000000002</v>
      </c>
      <c r="U29" s="3">
        <f t="shared" si="18"/>
        <v>42.999200000000002</v>
      </c>
      <c r="V29" s="72">
        <f t="shared" si="19"/>
        <v>42.999200000000002</v>
      </c>
      <c r="W29" s="83">
        <f t="shared" si="20"/>
        <v>10.666666666666666</v>
      </c>
      <c r="X29" s="83">
        <f t="shared" si="21"/>
        <v>19.999400000000001</v>
      </c>
    </row>
    <row r="30" spans="1:24" x14ac:dyDescent="0.25">
      <c r="A30" s="69">
        <v>10000</v>
      </c>
      <c r="B30" s="71">
        <f t="shared" si="0"/>
        <v>80</v>
      </c>
      <c r="C30" s="3">
        <f t="shared" si="1"/>
        <v>80</v>
      </c>
      <c r="D30" s="3">
        <f t="shared" si="2"/>
        <v>80</v>
      </c>
      <c r="E30" s="72">
        <f t="shared" si="3"/>
        <v>80</v>
      </c>
      <c r="F30" s="71">
        <f t="shared" si="4"/>
        <v>40</v>
      </c>
      <c r="G30" s="72">
        <f t="shared" si="5"/>
        <v>40</v>
      </c>
      <c r="H30" s="71">
        <f t="shared" si="6"/>
        <v>70</v>
      </c>
      <c r="I30" s="3">
        <f t="shared" si="7"/>
        <v>70</v>
      </c>
      <c r="J30" s="3">
        <f t="shared" si="8"/>
        <v>70</v>
      </c>
      <c r="K30" s="72">
        <f t="shared" si="9"/>
        <v>70</v>
      </c>
      <c r="L30" s="77">
        <f t="shared" si="10"/>
        <v>50</v>
      </c>
      <c r="M30" s="77">
        <f t="shared" si="11"/>
        <v>23</v>
      </c>
      <c r="N30" s="77">
        <f t="shared" si="12"/>
        <v>10</v>
      </c>
      <c r="O30" s="77">
        <f t="shared" si="13"/>
        <v>88</v>
      </c>
      <c r="P30" s="71">
        <f t="shared" si="14"/>
        <v>73</v>
      </c>
      <c r="Q30" s="3">
        <f t="shared" si="15"/>
        <v>45</v>
      </c>
      <c r="R30" s="72">
        <f t="shared" si="16"/>
        <v>35</v>
      </c>
      <c r="S30" s="71"/>
      <c r="T30" s="3">
        <f t="shared" si="17"/>
        <v>43</v>
      </c>
      <c r="U30" s="3">
        <f t="shared" si="18"/>
        <v>43</v>
      </c>
      <c r="V30" s="72">
        <f t="shared" si="19"/>
        <v>43</v>
      </c>
      <c r="W30" s="83">
        <f t="shared" si="20"/>
        <v>10.666666666666666</v>
      </c>
      <c r="X30" s="83">
        <f t="shared" si="21"/>
        <v>20</v>
      </c>
    </row>
    <row r="31" spans="1:24" x14ac:dyDescent="0.25">
      <c r="A31" s="69">
        <v>29999</v>
      </c>
      <c r="B31" s="71">
        <f t="shared" si="0"/>
        <v>179.995</v>
      </c>
      <c r="C31" s="3">
        <f t="shared" si="1"/>
        <v>179.995</v>
      </c>
      <c r="D31" s="3">
        <f t="shared" si="2"/>
        <v>179.995</v>
      </c>
      <c r="E31" s="72">
        <f t="shared" si="3"/>
        <v>179.995</v>
      </c>
      <c r="F31" s="71">
        <f t="shared" si="4"/>
        <v>89.997500000000002</v>
      </c>
      <c r="G31" s="72">
        <f t="shared" si="5"/>
        <v>89.997500000000002</v>
      </c>
      <c r="H31" s="71">
        <f t="shared" si="6"/>
        <v>209.99300000000002</v>
      </c>
      <c r="I31" s="3">
        <f t="shared" si="7"/>
        <v>209.99300000000002</v>
      </c>
      <c r="J31" s="3">
        <f t="shared" si="8"/>
        <v>209.99300000000002</v>
      </c>
      <c r="K31" s="72">
        <f t="shared" si="9"/>
        <v>209.99300000000002</v>
      </c>
      <c r="L31" s="77">
        <f t="shared" si="10"/>
        <v>149.995</v>
      </c>
      <c r="M31" s="77">
        <f t="shared" si="11"/>
        <v>68.997700000000009</v>
      </c>
      <c r="N31" s="77">
        <f t="shared" si="12"/>
        <v>29.999000000000002</v>
      </c>
      <c r="O31" s="77">
        <f t="shared" si="13"/>
        <v>211.49354999999997</v>
      </c>
      <c r="P31" s="71">
        <f t="shared" si="14"/>
        <v>168.99519999999998</v>
      </c>
      <c r="Q31" s="3">
        <f t="shared" si="15"/>
        <v>84.998000000000005</v>
      </c>
      <c r="R31" s="72">
        <f t="shared" si="16"/>
        <v>35</v>
      </c>
      <c r="S31" s="71"/>
      <c r="T31" s="3">
        <f t="shared" si="17"/>
        <v>82.998000000000005</v>
      </c>
      <c r="U31" s="3">
        <f t="shared" si="18"/>
        <v>82.998000000000005</v>
      </c>
      <c r="V31" s="72">
        <f t="shared" si="19"/>
        <v>82.998000000000005</v>
      </c>
      <c r="W31" s="83">
        <f t="shared" si="20"/>
        <v>29.999000000000002</v>
      </c>
      <c r="X31" s="83">
        <f t="shared" si="21"/>
        <v>31.999400000000001</v>
      </c>
    </row>
    <row r="32" spans="1:24" x14ac:dyDescent="0.25">
      <c r="A32" s="69">
        <v>30000</v>
      </c>
      <c r="B32" s="71">
        <f t="shared" si="0"/>
        <v>180</v>
      </c>
      <c r="C32" s="3">
        <f t="shared" si="1"/>
        <v>180</v>
      </c>
      <c r="D32" s="3">
        <f t="shared" si="2"/>
        <v>180</v>
      </c>
      <c r="E32" s="72">
        <f t="shared" si="3"/>
        <v>180</v>
      </c>
      <c r="F32" s="71">
        <f t="shared" si="4"/>
        <v>90</v>
      </c>
      <c r="G32" s="72">
        <f t="shared" si="5"/>
        <v>90</v>
      </c>
      <c r="H32" s="71">
        <f t="shared" si="6"/>
        <v>210.00000000000003</v>
      </c>
      <c r="I32" s="3">
        <f t="shared" si="7"/>
        <v>210.00000000000003</v>
      </c>
      <c r="J32" s="3">
        <f t="shared" si="8"/>
        <v>210.00000000000003</v>
      </c>
      <c r="K32" s="72">
        <f t="shared" si="9"/>
        <v>210.00000000000003</v>
      </c>
      <c r="L32" s="77">
        <f t="shared" si="10"/>
        <v>150</v>
      </c>
      <c r="M32" s="77">
        <f t="shared" si="11"/>
        <v>69</v>
      </c>
      <c r="N32" s="77">
        <f t="shared" si="12"/>
        <v>30</v>
      </c>
      <c r="O32" s="77">
        <f t="shared" si="13"/>
        <v>211.5</v>
      </c>
      <c r="P32" s="71">
        <f t="shared" si="14"/>
        <v>169</v>
      </c>
      <c r="Q32" s="3">
        <f t="shared" si="15"/>
        <v>85</v>
      </c>
      <c r="R32" s="72">
        <f t="shared" si="16"/>
        <v>40</v>
      </c>
      <c r="S32" s="71"/>
      <c r="T32" s="3">
        <f t="shared" si="17"/>
        <v>83</v>
      </c>
      <c r="U32" s="3">
        <f t="shared" si="18"/>
        <v>83</v>
      </c>
      <c r="V32" s="72">
        <f t="shared" si="19"/>
        <v>83</v>
      </c>
      <c r="W32" s="83">
        <f t="shared" si="20"/>
        <v>30</v>
      </c>
      <c r="X32" s="83">
        <f t="shared" si="21"/>
        <v>32</v>
      </c>
    </row>
    <row r="33" spans="1:24" x14ac:dyDescent="0.25">
      <c r="A33" s="69">
        <v>99999</v>
      </c>
      <c r="B33" s="71">
        <f t="shared" si="0"/>
        <v>529.995</v>
      </c>
      <c r="C33" s="3">
        <f t="shared" si="1"/>
        <v>529.995</v>
      </c>
      <c r="D33" s="3">
        <f t="shared" si="2"/>
        <v>529.995</v>
      </c>
      <c r="E33" s="72">
        <f t="shared" si="3"/>
        <v>529.995</v>
      </c>
      <c r="F33" s="71">
        <f t="shared" si="4"/>
        <v>264.9975</v>
      </c>
      <c r="G33" s="72">
        <f t="shared" si="5"/>
        <v>264.9975</v>
      </c>
      <c r="H33" s="71">
        <f t="shared" si="6"/>
        <v>699.99300000000005</v>
      </c>
      <c r="I33" s="3">
        <f t="shared" si="7"/>
        <v>699.99300000000005</v>
      </c>
      <c r="J33" s="3">
        <f t="shared" si="8"/>
        <v>699.99300000000005</v>
      </c>
      <c r="K33" s="72">
        <f t="shared" si="9"/>
        <v>699.99300000000005</v>
      </c>
      <c r="L33" s="77">
        <f t="shared" si="10"/>
        <v>499.995</v>
      </c>
      <c r="M33" s="77">
        <f t="shared" si="11"/>
        <v>229.99770000000001</v>
      </c>
      <c r="N33" s="77">
        <f t="shared" si="12"/>
        <v>99.998999999999995</v>
      </c>
      <c r="O33" s="77">
        <f t="shared" si="13"/>
        <v>662.99354999999991</v>
      </c>
      <c r="P33" s="71">
        <f t="shared" si="14"/>
        <v>504.99519999999995</v>
      </c>
      <c r="Q33" s="3">
        <f t="shared" si="15"/>
        <v>224.99799999999999</v>
      </c>
      <c r="R33" s="72">
        <f t="shared" si="16"/>
        <v>74.999499999999998</v>
      </c>
      <c r="S33" s="71"/>
      <c r="T33" s="3">
        <f t="shared" si="17"/>
        <v>222.99799999999999</v>
      </c>
      <c r="U33" s="3">
        <f t="shared" si="18"/>
        <v>222.99799999999999</v>
      </c>
      <c r="V33" s="72">
        <f t="shared" si="19"/>
        <v>222.99799999999999</v>
      </c>
      <c r="W33" s="83">
        <f t="shared" si="20"/>
        <v>99.998999999999995</v>
      </c>
      <c r="X33" s="83">
        <f t="shared" si="21"/>
        <v>73.999400000000009</v>
      </c>
    </row>
    <row r="34" spans="1:24" x14ac:dyDescent="0.25">
      <c r="A34" s="69">
        <v>100000</v>
      </c>
      <c r="B34" s="71">
        <f t="shared" si="0"/>
        <v>530</v>
      </c>
      <c r="C34" s="3">
        <f t="shared" si="1"/>
        <v>530</v>
      </c>
      <c r="D34" s="3">
        <f t="shared" si="2"/>
        <v>530</v>
      </c>
      <c r="E34" s="72">
        <f t="shared" si="3"/>
        <v>530</v>
      </c>
      <c r="F34" s="71">
        <f t="shared" si="4"/>
        <v>265</v>
      </c>
      <c r="G34" s="72">
        <f t="shared" si="5"/>
        <v>265</v>
      </c>
      <c r="H34" s="71">
        <f t="shared" si="6"/>
        <v>700</v>
      </c>
      <c r="I34" s="3">
        <f t="shared" si="7"/>
        <v>700</v>
      </c>
      <c r="J34" s="3">
        <f t="shared" si="8"/>
        <v>700</v>
      </c>
      <c r="K34" s="72">
        <f t="shared" si="9"/>
        <v>700</v>
      </c>
      <c r="L34" s="77">
        <f t="shared" si="10"/>
        <v>500</v>
      </c>
      <c r="M34" s="77">
        <f t="shared" si="11"/>
        <v>230</v>
      </c>
      <c r="N34" s="77">
        <f t="shared" si="12"/>
        <v>100</v>
      </c>
      <c r="O34" s="77">
        <f t="shared" si="13"/>
        <v>663</v>
      </c>
      <c r="P34" s="71">
        <f t="shared" si="14"/>
        <v>504.99999999999994</v>
      </c>
      <c r="Q34" s="3">
        <f t="shared" si="15"/>
        <v>225</v>
      </c>
      <c r="R34" s="72">
        <f t="shared" si="16"/>
        <v>75</v>
      </c>
      <c r="S34" s="71"/>
      <c r="T34" s="3">
        <f t="shared" si="17"/>
        <v>223</v>
      </c>
      <c r="U34" s="3">
        <f t="shared" si="18"/>
        <v>223</v>
      </c>
      <c r="V34" s="72">
        <f t="shared" si="19"/>
        <v>223</v>
      </c>
      <c r="W34" s="83">
        <f t="shared" si="20"/>
        <v>100</v>
      </c>
      <c r="X34" s="83">
        <f t="shared" si="21"/>
        <v>74</v>
      </c>
    </row>
    <row r="35" spans="1:24" x14ac:dyDescent="0.25">
      <c r="A35" s="69">
        <v>199999</v>
      </c>
      <c r="B35" s="71">
        <f t="shared" si="0"/>
        <v>1029.9949999999999</v>
      </c>
      <c r="C35" s="3">
        <f t="shared" si="1"/>
        <v>1029.9949999999999</v>
      </c>
      <c r="D35" s="3">
        <f t="shared" si="2"/>
        <v>1029.9949999999999</v>
      </c>
      <c r="E35" s="72">
        <f t="shared" si="3"/>
        <v>1029.9949999999999</v>
      </c>
      <c r="F35" s="71">
        <f t="shared" si="4"/>
        <v>514.99749999999995</v>
      </c>
      <c r="G35" s="72">
        <f t="shared" si="5"/>
        <v>514.99749999999995</v>
      </c>
      <c r="H35" s="71">
        <f t="shared" si="6"/>
        <v>1399.9930000000002</v>
      </c>
      <c r="I35" s="3">
        <f t="shared" si="7"/>
        <v>1399.9930000000002</v>
      </c>
      <c r="J35" s="3">
        <f t="shared" si="8"/>
        <v>1399.9930000000002</v>
      </c>
      <c r="K35" s="72">
        <f t="shared" si="9"/>
        <v>1399.9930000000002</v>
      </c>
      <c r="L35" s="77">
        <f t="shared" si="10"/>
        <v>999.995</v>
      </c>
      <c r="M35" s="77">
        <f t="shared" si="11"/>
        <v>459.99770000000001</v>
      </c>
      <c r="N35" s="77">
        <f t="shared" si="12"/>
        <v>199.999</v>
      </c>
      <c r="O35" s="77">
        <f t="shared" si="13"/>
        <v>1307.9935499999999</v>
      </c>
      <c r="P35" s="71">
        <f t="shared" si="14"/>
        <v>984.99519999999995</v>
      </c>
      <c r="Q35" s="3">
        <f t="shared" si="15"/>
        <v>424.99799999999999</v>
      </c>
      <c r="R35" s="72">
        <f t="shared" si="16"/>
        <v>124.9995</v>
      </c>
      <c r="S35" s="71"/>
      <c r="T35" s="3">
        <f t="shared" si="17"/>
        <v>422.99799999999993</v>
      </c>
      <c r="U35" s="3">
        <f t="shared" si="18"/>
        <v>422.99799999999993</v>
      </c>
      <c r="V35" s="72">
        <f t="shared" si="19"/>
        <v>422.99799999999993</v>
      </c>
      <c r="W35" s="83">
        <f t="shared" si="20"/>
        <v>199.999</v>
      </c>
      <c r="X35" s="83">
        <f t="shared" si="21"/>
        <v>109.99979999999999</v>
      </c>
    </row>
    <row r="36" spans="1:24" ht="15.75" thickBot="1" x14ac:dyDescent="0.3">
      <c r="A36" s="70">
        <v>200000</v>
      </c>
      <c r="B36" s="73">
        <f t="shared" si="0"/>
        <v>1030</v>
      </c>
      <c r="C36" s="66">
        <f t="shared" si="1"/>
        <v>1030</v>
      </c>
      <c r="D36" s="66">
        <f t="shared" si="2"/>
        <v>1030</v>
      </c>
      <c r="E36" s="67">
        <f t="shared" si="3"/>
        <v>1030</v>
      </c>
      <c r="F36" s="73">
        <f t="shared" si="4"/>
        <v>515</v>
      </c>
      <c r="G36" s="67">
        <f t="shared" si="5"/>
        <v>515</v>
      </c>
      <c r="H36" s="73">
        <f t="shared" si="6"/>
        <v>1400</v>
      </c>
      <c r="I36" s="66">
        <f t="shared" si="7"/>
        <v>1400</v>
      </c>
      <c r="J36" s="66">
        <f t="shared" si="8"/>
        <v>1400</v>
      </c>
      <c r="K36" s="67">
        <f t="shared" si="9"/>
        <v>1400</v>
      </c>
      <c r="L36" s="78">
        <f t="shared" si="10"/>
        <v>1000</v>
      </c>
      <c r="M36" s="78">
        <f t="shared" si="11"/>
        <v>460</v>
      </c>
      <c r="N36" s="78">
        <f t="shared" si="12"/>
        <v>200</v>
      </c>
      <c r="O36" s="78">
        <f t="shared" si="13"/>
        <v>1308</v>
      </c>
      <c r="P36" s="73">
        <f t="shared" si="14"/>
        <v>984.99999999999989</v>
      </c>
      <c r="Q36" s="66">
        <f t="shared" si="15"/>
        <v>425</v>
      </c>
      <c r="R36" s="67">
        <f t="shared" si="16"/>
        <v>125</v>
      </c>
      <c r="S36" s="73"/>
      <c r="T36" s="66">
        <f t="shared" si="17"/>
        <v>423</v>
      </c>
      <c r="U36" s="66">
        <f t="shared" si="18"/>
        <v>423</v>
      </c>
      <c r="V36" s="67">
        <f t="shared" si="19"/>
        <v>423</v>
      </c>
      <c r="W36" s="84">
        <f t="shared" si="20"/>
        <v>200</v>
      </c>
      <c r="X36" s="84">
        <f t="shared" si="21"/>
        <v>110</v>
      </c>
    </row>
    <row r="72" spans="8:9" x14ac:dyDescent="0.25">
      <c r="I72" s="15"/>
    </row>
    <row r="78" spans="8:9" x14ac:dyDescent="0.25">
      <c r="H78" s="15"/>
    </row>
    <row r="79" spans="8:9" x14ac:dyDescent="0.25">
      <c r="H79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15.140625" bestFit="1" customWidth="1"/>
    <col min="2" max="2" width="18.28515625" bestFit="1" customWidth="1"/>
    <col min="3" max="3" width="26.7109375" bestFit="1" customWidth="1"/>
    <col min="4" max="4" width="19" bestFit="1" customWidth="1"/>
    <col min="5" max="5" width="14.7109375" bestFit="1" customWidth="1"/>
    <col min="6" max="6" width="19.7109375" bestFit="1" customWidth="1"/>
    <col min="7" max="7" width="22.85546875" bestFit="1" customWidth="1"/>
    <col min="8" max="8" width="18.28515625" bestFit="1" customWidth="1"/>
    <col min="9" max="9" width="18.140625" bestFit="1" customWidth="1"/>
    <col min="10" max="10" width="26.7109375" bestFit="1" customWidth="1"/>
    <col min="11" max="11" width="11.42578125" style="14" bestFit="1" customWidth="1"/>
    <col min="12" max="12" width="12.42578125" bestFit="1" customWidth="1"/>
    <col min="13" max="13" width="9.42578125" bestFit="1" customWidth="1"/>
    <col min="14" max="14" width="9.85546875" bestFit="1" customWidth="1"/>
    <col min="15" max="15" width="18.5703125" bestFit="1" customWidth="1"/>
    <col min="16" max="16" width="20" bestFit="1" customWidth="1"/>
    <col min="17" max="17" width="23.5703125" bestFit="1" customWidth="1"/>
    <col min="18" max="18" width="22.5703125" bestFit="1" customWidth="1"/>
    <col min="19" max="19" width="20.28515625" bestFit="1" customWidth="1"/>
    <col min="20" max="20" width="17.85546875" bestFit="1" customWidth="1"/>
    <col min="21" max="21" width="18.85546875" bestFit="1" customWidth="1"/>
    <col min="22" max="22" width="12.28515625" bestFit="1" customWidth="1"/>
    <col min="23" max="23" width="8.42578125" bestFit="1" customWidth="1"/>
  </cols>
  <sheetData>
    <row r="1" spans="1:5" ht="15.75" thickBot="1" x14ac:dyDescent="0.3">
      <c r="A1" s="96" t="s">
        <v>60</v>
      </c>
      <c r="C1" s="93" t="s">
        <v>65</v>
      </c>
      <c r="D1" s="94" t="s">
        <v>64</v>
      </c>
      <c r="E1" s="95" t="s">
        <v>63</v>
      </c>
    </row>
    <row r="2" spans="1:5" ht="15.75" thickBot="1" x14ac:dyDescent="0.3">
      <c r="A2" s="91">
        <v>7000</v>
      </c>
      <c r="C2" s="108" t="s">
        <v>51</v>
      </c>
      <c r="D2" s="109">
        <f>30+MAX(0.2%*A2,20)+0.3%*A2</f>
        <v>71</v>
      </c>
      <c r="E2" s="110">
        <f t="shared" ref="E2:E24" si="0">RANK(D2,$D$2:$D$24,1)</f>
        <v>19</v>
      </c>
    </row>
    <row r="3" spans="1:5" x14ac:dyDescent="0.25">
      <c r="C3" s="85" t="s">
        <v>1</v>
      </c>
      <c r="D3" s="86">
        <f>30+MAX(0.2%*A2,20)+0.3%*A2</f>
        <v>71</v>
      </c>
      <c r="E3" s="87">
        <f t="shared" si="0"/>
        <v>19</v>
      </c>
    </row>
    <row r="4" spans="1:5" x14ac:dyDescent="0.25">
      <c r="C4" s="85" t="s">
        <v>2</v>
      </c>
      <c r="D4" s="86">
        <f>30+MAX(0.2%*A2,20)+0.3%*A2</f>
        <v>71</v>
      </c>
      <c r="E4" s="87">
        <f t="shared" si="0"/>
        <v>19</v>
      </c>
    </row>
    <row r="5" spans="1:5" x14ac:dyDescent="0.25">
      <c r="C5" s="85" t="s">
        <v>3</v>
      </c>
      <c r="D5" s="86">
        <f>30+MAX(0.2%*A2,20)+0.3%*A2</f>
        <v>71</v>
      </c>
      <c r="E5" s="87">
        <f t="shared" si="0"/>
        <v>19</v>
      </c>
    </row>
    <row r="6" spans="1:5" x14ac:dyDescent="0.25">
      <c r="C6" s="85" t="s">
        <v>8</v>
      </c>
      <c r="D6" s="86">
        <f>15+0.15%*A2+0.1%*A2</f>
        <v>32.5</v>
      </c>
      <c r="E6" s="87">
        <f t="shared" si="0"/>
        <v>5</v>
      </c>
    </row>
    <row r="7" spans="1:5" x14ac:dyDescent="0.25">
      <c r="C7" s="85" t="s">
        <v>9</v>
      </c>
      <c r="D7" s="86">
        <f>15+0.15%*A2+0.1%*A2</f>
        <v>32.5</v>
      </c>
      <c r="E7" s="87">
        <f t="shared" si="0"/>
        <v>5</v>
      </c>
    </row>
    <row r="8" spans="1:5" x14ac:dyDescent="0.25">
      <c r="C8" s="85" t="s">
        <v>66</v>
      </c>
      <c r="D8" s="86">
        <f>MAX(0.45%*$A2,32.9)+0.0025*A2</f>
        <v>50.4</v>
      </c>
      <c r="E8" s="87">
        <f t="shared" si="0"/>
        <v>13</v>
      </c>
    </row>
    <row r="9" spans="1:5" x14ac:dyDescent="0.25">
      <c r="C9" s="85" t="s">
        <v>67</v>
      </c>
      <c r="D9" s="86">
        <f>MAX(0.45%*$A2,32.9)+0.0025*A2</f>
        <v>50.4</v>
      </c>
      <c r="E9" s="87">
        <f t="shared" si="0"/>
        <v>13</v>
      </c>
    </row>
    <row r="10" spans="1:5" x14ac:dyDescent="0.25">
      <c r="C10" s="85" t="s">
        <v>68</v>
      </c>
      <c r="D10" s="86">
        <f>MAX(0.45%*$A2,32.9)+0.0025*A2</f>
        <v>50.4</v>
      </c>
      <c r="E10" s="87">
        <f t="shared" si="0"/>
        <v>13</v>
      </c>
    </row>
    <row r="11" spans="1:5" x14ac:dyDescent="0.25">
      <c r="C11" s="85" t="s">
        <v>69</v>
      </c>
      <c r="D11" s="86">
        <f>MAX(0.45%*$A2,32.9)+0.0025*A2</f>
        <v>50.4</v>
      </c>
      <c r="E11" s="87">
        <f t="shared" si="0"/>
        <v>13</v>
      </c>
    </row>
    <row r="12" spans="1:5" x14ac:dyDescent="0.25">
      <c r="C12" s="85" t="s">
        <v>17</v>
      </c>
      <c r="D12" s="86">
        <f>IF(A2&lt;3000,15,0.5%*A2)</f>
        <v>35</v>
      </c>
      <c r="E12" s="87">
        <f t="shared" si="0"/>
        <v>7</v>
      </c>
    </row>
    <row r="13" spans="1:5" x14ac:dyDescent="0.25">
      <c r="C13" s="85" t="s">
        <v>61</v>
      </c>
      <c r="D13" s="86">
        <f>MAX(15,0.15%*A2)+0.08%*A2</f>
        <v>20.6</v>
      </c>
      <c r="E13" s="87">
        <f t="shared" si="0"/>
        <v>4</v>
      </c>
    </row>
    <row r="14" spans="1:5" x14ac:dyDescent="0.25">
      <c r="C14" s="85" t="s">
        <v>24</v>
      </c>
      <c r="D14" s="86">
        <f>MAX(10,0.1%*A2)</f>
        <v>10</v>
      </c>
      <c r="E14" s="87">
        <f t="shared" si="0"/>
        <v>1</v>
      </c>
    </row>
    <row r="15" spans="1:5" x14ac:dyDescent="0.25">
      <c r="C15" s="85" t="s">
        <v>25</v>
      </c>
      <c r="D15" s="86">
        <f>18+MAX(9/0.75,0.065%*A2)+IF(A2&lt;7700,0,0.23%*A2)+0.35%*A2</f>
        <v>54.5</v>
      </c>
      <c r="E15" s="87">
        <f t="shared" si="0"/>
        <v>17</v>
      </c>
    </row>
    <row r="16" spans="1:5" x14ac:dyDescent="0.25">
      <c r="C16" s="85" t="s">
        <v>44</v>
      </c>
      <c r="D16" s="86">
        <f>IF(A2&lt;500,1.75,IF(A2&lt;1200,3.5,IF(A2&lt;3000,8,A2*0.48%)))+25</f>
        <v>58.599999999999994</v>
      </c>
      <c r="E16" s="87">
        <f t="shared" si="0"/>
        <v>18</v>
      </c>
    </row>
    <row r="17" spans="3:5" x14ac:dyDescent="0.25">
      <c r="C17" s="85" t="s">
        <v>45</v>
      </c>
      <c r="D17" s="86">
        <f>IF(A2&lt;8000,13,A2*0.2%)+25</f>
        <v>38</v>
      </c>
      <c r="E17" s="87">
        <f t="shared" si="0"/>
        <v>9</v>
      </c>
    </row>
    <row r="18" spans="3:5" x14ac:dyDescent="0.25">
      <c r="C18" s="85" t="s">
        <v>46</v>
      </c>
      <c r="D18" s="86">
        <f>IF(A2&lt;30000,10,A2*0.05%)+25</f>
        <v>35</v>
      </c>
      <c r="E18" s="87">
        <f t="shared" si="0"/>
        <v>7</v>
      </c>
    </row>
    <row r="19" spans="3:5" x14ac:dyDescent="0.25">
      <c r="C19" s="85" t="s">
        <v>47</v>
      </c>
      <c r="D19" s="86"/>
      <c r="E19" s="87" t="e">
        <f t="shared" si="0"/>
        <v>#N/A</v>
      </c>
    </row>
    <row r="20" spans="3:5" x14ac:dyDescent="0.25">
      <c r="C20" s="85" t="s">
        <v>48</v>
      </c>
      <c r="D20" s="86">
        <f>35+IF(A2&lt;10000,0,0.12%*(A2-10000))+0.08%*A2</f>
        <v>40.6</v>
      </c>
      <c r="E20" s="87">
        <f t="shared" si="0"/>
        <v>10</v>
      </c>
    </row>
    <row r="21" spans="3:5" x14ac:dyDescent="0.25">
      <c r="C21" s="85" t="s">
        <v>49</v>
      </c>
      <c r="D21" s="86">
        <f>35+IF(A2&lt;10000,0,0.12%*(A2-10000))+0.08%*A2</f>
        <v>40.6</v>
      </c>
      <c r="E21" s="87">
        <f t="shared" si="0"/>
        <v>10</v>
      </c>
    </row>
    <row r="22" spans="3:5" x14ac:dyDescent="0.25">
      <c r="C22" s="85" t="s">
        <v>50</v>
      </c>
      <c r="D22" s="86">
        <f>35+IF(A2&lt;10000,0,0.12%*(A2-10000))+0.08%*A2</f>
        <v>40.6</v>
      </c>
      <c r="E22" s="87">
        <f t="shared" si="0"/>
        <v>10</v>
      </c>
    </row>
    <row r="23" spans="3:5" x14ac:dyDescent="0.25">
      <c r="C23" s="85" t="s">
        <v>57</v>
      </c>
      <c r="D23" s="92">
        <f>MAX(8/0.75,0.1%*A2)</f>
        <v>10.666666666666666</v>
      </c>
      <c r="E23" s="87">
        <f t="shared" si="0"/>
        <v>2</v>
      </c>
    </row>
    <row r="24" spans="3:5" ht="15.75" thickBot="1" x14ac:dyDescent="0.3">
      <c r="C24" s="88" t="s">
        <v>62</v>
      </c>
      <c r="D24" s="90">
        <f>MIN(4+0.04%*A2,60)+10+0.02%*A2</f>
        <v>18.2</v>
      </c>
      <c r="E24" s="89">
        <f t="shared" si="0"/>
        <v>3</v>
      </c>
    </row>
    <row r="39" spans="7:8" x14ac:dyDescent="0.25">
      <c r="H39" s="15"/>
    </row>
    <row r="45" spans="7:8" x14ac:dyDescent="0.25">
      <c r="G45" s="15"/>
    </row>
    <row r="46" spans="7:8" x14ac:dyDescent="0.25">
      <c r="G4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Liste Offres</vt:lpstr>
      <vt:lpstr>Data</vt:lpstr>
      <vt:lpstr>Comparer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2015-02-05T16:51:59Z</dcterms:modified>
</cp:coreProperties>
</file>