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/>
  </bookViews>
  <sheets>
    <sheet name="Liste Offres" sheetId="1" r:id="rId1"/>
    <sheet name="Data" sheetId="2" r:id="rId2"/>
    <sheet name="Comparer" sheetId="5" r:id="rId3"/>
  </sheets>
  <calcPr calcId="152511"/>
</workbook>
</file>

<file path=xl/calcChain.xml><?xml version="1.0" encoding="utf-8"?>
<calcChain xmlns="http://schemas.openxmlformats.org/spreadsheetml/2006/main">
  <c r="D24" i="5" l="1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E18" i="5" l="1"/>
  <c r="E4" i="5"/>
  <c r="E9" i="5"/>
  <c r="E5" i="5"/>
  <c r="E17" i="5"/>
  <c r="E10" i="5"/>
  <c r="E8" i="5"/>
  <c r="E16" i="5"/>
  <c r="E23" i="5"/>
  <c r="E11" i="5"/>
  <c r="E2" i="5"/>
  <c r="E13" i="5"/>
  <c r="E6" i="5"/>
  <c r="E21" i="5"/>
  <c r="E3" i="5"/>
  <c r="E7" i="5"/>
  <c r="E12" i="5"/>
  <c r="E15" i="5"/>
  <c r="E14" i="5"/>
  <c r="E19" i="5"/>
  <c r="E22" i="5"/>
  <c r="E20" i="5"/>
  <c r="E24" i="5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2" i="2"/>
  <c r="C35" i="2" l="1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V4" i="2"/>
  <c r="V6" i="2"/>
  <c r="V8" i="2"/>
  <c r="V10" i="2"/>
  <c r="V12" i="2"/>
  <c r="V14" i="2"/>
  <c r="V16" i="2"/>
  <c r="V18" i="2"/>
  <c r="V20" i="2"/>
  <c r="V22" i="2"/>
  <c r="V24" i="2"/>
  <c r="V26" i="2"/>
  <c r="V28" i="2"/>
  <c r="V30" i="2"/>
  <c r="V32" i="2"/>
  <c r="V34" i="2"/>
  <c r="V36" i="2"/>
  <c r="V2" i="2"/>
  <c r="U4" i="2"/>
  <c r="U6" i="2"/>
  <c r="U8" i="2"/>
  <c r="U10" i="2"/>
  <c r="U12" i="2"/>
  <c r="U14" i="2"/>
  <c r="U16" i="2"/>
  <c r="U18" i="2"/>
  <c r="U20" i="2"/>
  <c r="U22" i="2"/>
  <c r="U24" i="2"/>
  <c r="U26" i="2"/>
  <c r="U28" i="2"/>
  <c r="U30" i="2"/>
  <c r="U32" i="2"/>
  <c r="U34" i="2"/>
  <c r="U36" i="2"/>
  <c r="U2" i="2"/>
  <c r="T4" i="2"/>
  <c r="T6" i="2"/>
  <c r="T8" i="2"/>
  <c r="T10" i="2"/>
  <c r="T12" i="2"/>
  <c r="T14" i="2"/>
  <c r="T16" i="2"/>
  <c r="T18" i="2"/>
  <c r="T20" i="2"/>
  <c r="T22" i="2"/>
  <c r="T24" i="2"/>
  <c r="T26" i="2"/>
  <c r="T28" i="2"/>
  <c r="T30" i="2"/>
  <c r="T32" i="2"/>
  <c r="T34" i="2"/>
  <c r="T36" i="2"/>
  <c r="T2" i="2"/>
  <c r="S4" i="2"/>
  <c r="S6" i="2"/>
  <c r="S8" i="2"/>
  <c r="S10" i="2"/>
  <c r="S12" i="2"/>
  <c r="S14" i="2"/>
  <c r="S16" i="2"/>
  <c r="S18" i="2"/>
  <c r="S20" i="2"/>
  <c r="S22" i="2"/>
  <c r="S24" i="2"/>
  <c r="S26" i="2"/>
  <c r="S28" i="2"/>
  <c r="S30" i="2"/>
  <c r="S32" i="2"/>
  <c r="S34" i="2"/>
  <c r="S36" i="2"/>
  <c r="S2" i="2"/>
  <c r="R4" i="2"/>
  <c r="R6" i="2"/>
  <c r="R8" i="2"/>
  <c r="R10" i="2"/>
  <c r="R12" i="2"/>
  <c r="R14" i="2"/>
  <c r="R16" i="2"/>
  <c r="R18" i="2"/>
  <c r="R20" i="2"/>
  <c r="R22" i="2"/>
  <c r="R24" i="2"/>
  <c r="R26" i="2"/>
  <c r="R28" i="2"/>
  <c r="R30" i="2"/>
  <c r="R32" i="2"/>
  <c r="R34" i="2"/>
  <c r="R36" i="2"/>
  <c r="R2" i="2"/>
  <c r="Q4" i="2"/>
  <c r="Q6" i="2"/>
  <c r="Q8" i="2"/>
  <c r="Q10" i="2"/>
  <c r="Q12" i="2"/>
  <c r="Q14" i="2"/>
  <c r="Q16" i="2"/>
  <c r="Q18" i="2"/>
  <c r="Q20" i="2"/>
  <c r="Q22" i="2"/>
  <c r="Q24" i="2"/>
  <c r="Q26" i="2"/>
  <c r="Q28" i="2"/>
  <c r="Q30" i="2"/>
  <c r="Q32" i="2"/>
  <c r="Q34" i="2"/>
  <c r="Q36" i="2"/>
  <c r="Q2" i="2"/>
  <c r="P4" i="2"/>
  <c r="P6" i="2"/>
  <c r="P8" i="2"/>
  <c r="P10" i="2"/>
  <c r="P12" i="2"/>
  <c r="P14" i="2"/>
  <c r="P16" i="2"/>
  <c r="P18" i="2"/>
  <c r="P20" i="2"/>
  <c r="P22" i="2"/>
  <c r="P24" i="2"/>
  <c r="P26" i="2"/>
  <c r="P28" i="2"/>
  <c r="P30" i="2"/>
  <c r="P32" i="2"/>
  <c r="P34" i="2"/>
  <c r="P36" i="2"/>
  <c r="P2" i="2"/>
  <c r="O4" i="2"/>
  <c r="O6" i="2"/>
  <c r="O8" i="2"/>
  <c r="O10" i="2"/>
  <c r="O12" i="2"/>
  <c r="O14" i="2"/>
  <c r="O16" i="2"/>
  <c r="O18" i="2"/>
  <c r="O20" i="2"/>
  <c r="O22" i="2"/>
  <c r="O24" i="2"/>
  <c r="O26" i="2"/>
  <c r="O28" i="2"/>
  <c r="O30" i="2"/>
  <c r="O32" i="2"/>
  <c r="O34" i="2"/>
  <c r="O36" i="2"/>
  <c r="O2" i="2"/>
  <c r="N4" i="2"/>
  <c r="N6" i="2"/>
  <c r="N8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M4" i="2"/>
  <c r="M6" i="2"/>
  <c r="M8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2" i="2"/>
  <c r="G4" i="2"/>
  <c r="G6" i="2"/>
  <c r="G8" i="2"/>
  <c r="G10" i="2"/>
  <c r="G12" i="2"/>
  <c r="G14" i="2"/>
  <c r="G16" i="2"/>
  <c r="G18" i="2"/>
  <c r="G20" i="2"/>
  <c r="G22" i="2"/>
  <c r="G24" i="2"/>
  <c r="G26" i="2"/>
  <c r="G28" i="2"/>
  <c r="G30" i="2"/>
  <c r="G32" i="2"/>
  <c r="G34" i="2"/>
  <c r="G36" i="2"/>
  <c r="G2" i="2"/>
  <c r="F4" i="2"/>
  <c r="F6" i="2"/>
  <c r="F8" i="2"/>
  <c r="F10" i="2"/>
  <c r="F12" i="2"/>
  <c r="F14" i="2"/>
  <c r="F16" i="2"/>
  <c r="F18" i="2"/>
  <c r="F20" i="2"/>
  <c r="F22" i="2"/>
  <c r="F24" i="2"/>
  <c r="F26" i="2"/>
  <c r="F28" i="2"/>
  <c r="F30" i="2"/>
  <c r="F32" i="2"/>
  <c r="F34" i="2"/>
  <c r="F36" i="2"/>
  <c r="F2" i="2"/>
  <c r="E4" i="2"/>
  <c r="E6" i="2"/>
  <c r="E8" i="2"/>
  <c r="E10" i="2"/>
  <c r="E12" i="2"/>
  <c r="E14" i="2"/>
  <c r="E16" i="2"/>
  <c r="E18" i="2"/>
  <c r="E20" i="2"/>
  <c r="E22" i="2"/>
  <c r="E24" i="2"/>
  <c r="E26" i="2"/>
  <c r="E28" i="2"/>
  <c r="E30" i="2"/>
  <c r="E32" i="2"/>
  <c r="E34" i="2"/>
  <c r="E36" i="2"/>
  <c r="E2" i="2"/>
  <c r="D4" i="2"/>
  <c r="D6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6" i="2"/>
  <c r="D2" i="2"/>
  <c r="C4" i="2"/>
  <c r="C6" i="2"/>
  <c r="C8" i="2"/>
  <c r="C10" i="2"/>
  <c r="C12" i="2"/>
  <c r="C14" i="2"/>
  <c r="C16" i="2"/>
  <c r="C18" i="2"/>
  <c r="C20" i="2"/>
  <c r="C22" i="2"/>
  <c r="C24" i="2"/>
  <c r="C26" i="2"/>
  <c r="C28" i="2"/>
  <c r="C30" i="2"/>
  <c r="C32" i="2"/>
  <c r="C34" i="2"/>
  <c r="C36" i="2"/>
  <c r="C2" i="2"/>
  <c r="L4" i="2"/>
  <c r="L6" i="2"/>
  <c r="L8" i="2"/>
  <c r="L10" i="2"/>
  <c r="L12" i="2"/>
  <c r="L14" i="2"/>
  <c r="L16" i="2"/>
  <c r="L18" i="2"/>
  <c r="L20" i="2"/>
  <c r="L22" i="2"/>
  <c r="L24" i="2"/>
  <c r="L26" i="2"/>
  <c r="L28" i="2"/>
  <c r="L30" i="2"/>
  <c r="L32" i="2"/>
  <c r="L34" i="2"/>
  <c r="L36" i="2"/>
  <c r="L2" i="2"/>
  <c r="K4" i="2"/>
  <c r="K6" i="2"/>
  <c r="K8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2" i="2"/>
  <c r="J4" i="2"/>
  <c r="J6" i="2"/>
  <c r="J8" i="2"/>
  <c r="J10" i="2"/>
  <c r="J12" i="2"/>
  <c r="J14" i="2"/>
  <c r="J16" i="2"/>
  <c r="J18" i="2"/>
  <c r="J20" i="2"/>
  <c r="J22" i="2"/>
  <c r="J24" i="2"/>
  <c r="J26" i="2"/>
  <c r="J28" i="2"/>
  <c r="J30" i="2"/>
  <c r="J32" i="2"/>
  <c r="J34" i="2"/>
  <c r="J36" i="2"/>
  <c r="J2" i="2"/>
  <c r="I4" i="2"/>
  <c r="I6" i="2"/>
  <c r="I8" i="2"/>
  <c r="I10" i="2"/>
  <c r="I12" i="2"/>
  <c r="I14" i="2"/>
  <c r="I16" i="2"/>
  <c r="I18" i="2"/>
  <c r="I20" i="2"/>
  <c r="I22" i="2"/>
  <c r="I24" i="2"/>
  <c r="I26" i="2"/>
  <c r="I28" i="2"/>
  <c r="I30" i="2"/>
  <c r="I32" i="2"/>
  <c r="I34" i="2"/>
  <c r="I36" i="2"/>
  <c r="I2" i="2"/>
  <c r="H4" i="2"/>
  <c r="H6" i="2"/>
  <c r="H8" i="2"/>
  <c r="H10" i="2"/>
  <c r="H12" i="2"/>
  <c r="H14" i="2"/>
  <c r="H16" i="2"/>
  <c r="H18" i="2"/>
  <c r="H20" i="2"/>
  <c r="H22" i="2"/>
  <c r="H24" i="2"/>
  <c r="H26" i="2"/>
  <c r="H28" i="2"/>
  <c r="H30" i="2"/>
  <c r="H32" i="2"/>
  <c r="H34" i="2"/>
  <c r="H36" i="2"/>
  <c r="H2" i="2"/>
  <c r="N2" i="2" l="1"/>
</calcChain>
</file>

<file path=xl/sharedStrings.xml><?xml version="1.0" encoding="utf-8"?>
<sst xmlns="http://schemas.openxmlformats.org/spreadsheetml/2006/main" count="124" uniqueCount="82">
  <si>
    <t>Nom de l'offre</t>
  </si>
  <si>
    <t>Fortuneo Optimum</t>
  </si>
  <si>
    <t>Fortuneo Trader Actif</t>
  </si>
  <si>
    <t>Fortuneo 100 ordres</t>
  </si>
  <si>
    <t>Conditions particulières</t>
  </si>
  <si>
    <t>0 - 500</t>
  </si>
  <si>
    <t>&gt; 100000</t>
  </si>
  <si>
    <t>Binck</t>
  </si>
  <si>
    <t>Binck Classique</t>
  </si>
  <si>
    <t>Binck 30 ordres/mois</t>
  </si>
  <si>
    <t>Courtier</t>
  </si>
  <si>
    <t>Fortuneo</t>
  </si>
  <si>
    <t>Boursorama</t>
  </si>
  <si>
    <t>Découverte</t>
  </si>
  <si>
    <t>Classic</t>
  </si>
  <si>
    <t>Trader</t>
  </si>
  <si>
    <t>Ultimate Trader</t>
  </si>
  <si>
    <t>0.48% (min 8.95€)</t>
  </si>
  <si>
    <t>7500 - 7750</t>
  </si>
  <si>
    <t>ING Direct</t>
  </si>
  <si>
    <t>3000 - 5000</t>
  </si>
  <si>
    <t>2000 - 3000</t>
  </si>
  <si>
    <t>6000 - 7500</t>
  </si>
  <si>
    <t>5000 - 6000</t>
  </si>
  <si>
    <t>0.25% (max. 150€)</t>
  </si>
  <si>
    <t>Bourse Direct</t>
  </si>
  <si>
    <t>1000 - 1100</t>
  </si>
  <si>
    <t>iDealing</t>
  </si>
  <si>
    <t>0.05% (min. 0.45€)</t>
  </si>
  <si>
    <t>B for Bank</t>
  </si>
  <si>
    <t>0.13% (min. 10€)</t>
  </si>
  <si>
    <t>Cortal Consors</t>
  </si>
  <si>
    <t>Start</t>
  </si>
  <si>
    <t>Active</t>
  </si>
  <si>
    <t>Unlimited</t>
  </si>
  <si>
    <t>1100 - 1200</t>
  </si>
  <si>
    <t>8000 - 10000</t>
  </si>
  <si>
    <t>7750 - 8000</t>
  </si>
  <si>
    <t>30000 - 100000</t>
  </si>
  <si>
    <t>10000 - 30000</t>
  </si>
  <si>
    <t>Easy Bourse</t>
  </si>
  <si>
    <t>Decouverte</t>
  </si>
  <si>
    <t>Premium</t>
  </si>
  <si>
    <t>Expert</t>
  </si>
  <si>
    <t>Intense</t>
  </si>
  <si>
    <t>800 - 1000</t>
  </si>
  <si>
    <t>500 - 800</t>
  </si>
  <si>
    <t>1500 - 2000</t>
  </si>
  <si>
    <t>1200 - 1500</t>
  </si>
  <si>
    <t>0.20% (au-delà des 10000)</t>
  </si>
  <si>
    <t>0.10% (plafonné à 20€)</t>
  </si>
  <si>
    <t>Cortal Consors Start</t>
  </si>
  <si>
    <t>Cortal Consors Active</t>
  </si>
  <si>
    <t>Cortal Consors Unlimited</t>
  </si>
  <si>
    <t>Easy Bourse Decouverte</t>
  </si>
  <si>
    <t>Easy Bourse Premium</t>
  </si>
  <si>
    <t>Easy Bourse Expert</t>
  </si>
  <si>
    <t>Easy Bourse Intense</t>
  </si>
  <si>
    <t>Fortuneo 0 Courtage</t>
  </si>
  <si>
    <t>Pas de PEA
50000€/compte d'encours
2 ordres &lt;= 10000€ gratuits par mois</t>
  </si>
  <si>
    <t>30 ordres/mois</t>
  </si>
  <si>
    <t>100 ordres/mois</t>
  </si>
  <si>
    <t>1 ordre/mois</t>
  </si>
  <si>
    <t>20 ordres/mois</t>
  </si>
  <si>
    <t>15 ordres/mois</t>
  </si>
  <si>
    <t>0.45% (au-delà des 1500)</t>
  </si>
  <si>
    <t>Saxo Banque</t>
  </si>
  <si>
    <t>Pas de PEA</t>
  </si>
  <si>
    <t>0.10% (min. 5€)</t>
  </si>
  <si>
    <t>De Giro</t>
  </si>
  <si>
    <t>Frais de courtages NYSE Euronext Paris en fonction de la taille d'ordre:</t>
  </si>
  <si>
    <t>0.25€ + 0.04% (max. 30€)</t>
  </si>
  <si>
    <t>Taille de l'ordre</t>
  </si>
  <si>
    <t>BourseDirect</t>
  </si>
  <si>
    <t>DeGiro</t>
  </si>
  <si>
    <t>Classement:</t>
  </si>
  <si>
    <t>Frais:</t>
  </si>
  <si>
    <t>Nom de l'offre:</t>
  </si>
  <si>
    <t>Boursorama Découverte</t>
  </si>
  <si>
    <t>Boursorama Classic</t>
  </si>
  <si>
    <t>Boursorama Trader</t>
  </si>
  <si>
    <t>Boursorama Ultimate Trader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</si>
</sst>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4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8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44" fontId="0" fillId="0" borderId="0" xfId="1" applyFont="1"/>
    <xf numFmtId="14" fontId="0" fillId="0" borderId="0" xfId="0" applyNumberFormat="1"/>
    <xf numFmtId="0" fontId="0" fillId="0" borderId="0" xfId="0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8" fontId="0" fillId="5" borderId="14" xfId="0" applyNumberForma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10" fontId="0" fillId="6" borderId="29" xfId="0" applyNumberForma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2" fillId="9" borderId="41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8" fontId="0" fillId="2" borderId="14" xfId="0" applyNumberForma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0" fontId="0" fillId="3" borderId="2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10" fontId="0" fillId="2" borderId="17" xfId="2" applyNumberFormat="1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2" fillId="11" borderId="41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/>
    </xf>
    <xf numFmtId="0" fontId="0" fillId="11" borderId="27" xfId="0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6" fontId="0" fillId="2" borderId="33" xfId="0" applyNumberFormat="1" applyFill="1" applyBorder="1" applyAlignment="1">
      <alignment horizontal="center" vertical="center"/>
    </xf>
    <xf numFmtId="6" fontId="0" fillId="2" borderId="31" xfId="0" applyNumberFormat="1" applyFill="1" applyBorder="1" applyAlignment="1">
      <alignment horizontal="center" vertical="center"/>
    </xf>
    <xf numFmtId="6" fontId="0" fillId="2" borderId="35" xfId="0" applyNumberFormat="1" applyFill="1" applyBorder="1" applyAlignment="1">
      <alignment horizontal="center" vertical="center"/>
    </xf>
    <xf numFmtId="10" fontId="0" fillId="2" borderId="33" xfId="0" applyNumberFormat="1" applyFill="1" applyBorder="1" applyAlignment="1">
      <alignment horizontal="center" vertical="center"/>
    </xf>
    <xf numFmtId="10" fontId="0" fillId="2" borderId="31" xfId="0" applyNumberFormat="1" applyFill="1" applyBorder="1" applyAlignment="1">
      <alignment horizontal="center" vertical="center"/>
    </xf>
    <xf numFmtId="10" fontId="0" fillId="2" borderId="38" xfId="0" applyNumberFormat="1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1" borderId="27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8" fontId="0" fillId="0" borderId="0" xfId="0" applyNumberFormat="1" applyFill="1" applyBorder="1" applyAlignment="1">
      <alignment horizontal="center" vertical="center"/>
    </xf>
    <xf numFmtId="6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44" fontId="0" fillId="2" borderId="4" xfId="1" applyFont="1" applyFill="1" applyBorder="1" applyAlignment="1">
      <alignment horizontal="center" vertical="center"/>
    </xf>
    <xf numFmtId="44" fontId="0" fillId="2" borderId="3" xfId="1" applyFont="1" applyFill="1" applyBorder="1" applyAlignment="1">
      <alignment horizontal="center" vertical="center"/>
    </xf>
    <xf numFmtId="6" fontId="0" fillId="10" borderId="33" xfId="0" applyNumberFormat="1" applyFill="1" applyBorder="1" applyAlignment="1">
      <alignment horizontal="center" vertical="center"/>
    </xf>
    <xf numFmtId="6" fontId="0" fillId="10" borderId="31" xfId="0" applyNumberFormat="1" applyFill="1" applyBorder="1" applyAlignment="1">
      <alignment horizontal="center" vertical="center"/>
    </xf>
    <xf numFmtId="6" fontId="0" fillId="10" borderId="35" xfId="0" applyNumberFormat="1" applyFill="1" applyBorder="1" applyAlignment="1">
      <alignment horizontal="center" vertical="center"/>
    </xf>
    <xf numFmtId="8" fontId="0" fillId="10" borderId="33" xfId="0" applyNumberFormat="1" applyFill="1" applyBorder="1" applyAlignment="1">
      <alignment horizontal="center" vertical="center"/>
    </xf>
    <xf numFmtId="8" fontId="0" fillId="10" borderId="35" xfId="0" applyNumberFormat="1" applyFill="1" applyBorder="1" applyAlignment="1">
      <alignment horizontal="center" vertical="center"/>
    </xf>
    <xf numFmtId="8" fontId="0" fillId="5" borderId="2" xfId="0" applyNumberFormat="1" applyFill="1" applyBorder="1" applyAlignment="1">
      <alignment horizontal="center" vertical="center"/>
    </xf>
    <xf numFmtId="8" fontId="0" fillId="5" borderId="4" xfId="0" applyNumberFormat="1" applyFill="1" applyBorder="1" applyAlignment="1">
      <alignment horizontal="center" vertical="center"/>
    </xf>
    <xf numFmtId="8" fontId="0" fillId="5" borderId="3" xfId="0" applyNumberFormat="1" applyFill="1" applyBorder="1" applyAlignment="1">
      <alignment horizontal="center" vertical="center"/>
    </xf>
    <xf numFmtId="44" fontId="0" fillId="2" borderId="34" xfId="1" applyFont="1" applyFill="1" applyBorder="1" applyAlignment="1">
      <alignment horizontal="center" vertical="center"/>
    </xf>
    <xf numFmtId="44" fontId="0" fillId="2" borderId="32" xfId="1" applyFont="1" applyFill="1" applyBorder="1" applyAlignment="1">
      <alignment horizontal="center" vertical="center"/>
    </xf>
    <xf numFmtId="44" fontId="0" fillId="2" borderId="36" xfId="1" applyFont="1" applyFill="1" applyBorder="1" applyAlignment="1">
      <alignment horizontal="center" vertical="center"/>
    </xf>
    <xf numFmtId="8" fontId="0" fillId="10" borderId="31" xfId="0" applyNumberFormat="1" applyFill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10" fontId="0" fillId="5" borderId="14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10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10" fontId="0" fillId="2" borderId="1" xfId="2" applyNumberFormat="1" applyFont="1" applyFill="1" applyBorder="1" applyAlignment="1">
      <alignment horizontal="center" vertical="center"/>
    </xf>
    <xf numFmtId="10" fontId="0" fillId="2" borderId="22" xfId="2" applyNumberFormat="1" applyFont="1" applyFill="1" applyBorder="1" applyAlignment="1">
      <alignment horizontal="center" vertical="center"/>
    </xf>
    <xf numFmtId="6" fontId="0" fillId="2" borderId="2" xfId="0" applyNumberFormat="1" applyFill="1" applyBorder="1" applyAlignment="1">
      <alignment horizontal="center" vertical="center"/>
    </xf>
    <xf numFmtId="6" fontId="0" fillId="2" borderId="4" xfId="0" applyNumberFormat="1" applyFill="1" applyBorder="1" applyAlignment="1">
      <alignment horizontal="center" vertical="center"/>
    </xf>
    <xf numFmtId="6" fontId="0" fillId="2" borderId="3" xfId="0" applyNumberForma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10" fontId="0" fillId="2" borderId="4" xfId="0" applyNumberFormat="1" applyFill="1" applyBorder="1" applyAlignment="1">
      <alignment horizontal="center" vertical="center"/>
    </xf>
    <xf numFmtId="10" fontId="0" fillId="2" borderId="39" xfId="0" applyNumberFormat="1" applyFill="1" applyBorder="1" applyAlignment="1">
      <alignment horizontal="center" vertical="center"/>
    </xf>
    <xf numFmtId="10" fontId="0" fillId="6" borderId="42" xfId="0" applyNumberFormat="1" applyFill="1" applyBorder="1" applyAlignment="1">
      <alignment horizontal="center" vertical="center"/>
    </xf>
    <xf numFmtId="10" fontId="0" fillId="6" borderId="28" xfId="0" applyNumberFormat="1" applyFill="1" applyBorder="1" applyAlignment="1">
      <alignment horizontal="center" vertical="center"/>
    </xf>
    <xf numFmtId="10" fontId="0" fillId="6" borderId="43" xfId="0" applyNumberFormat="1" applyFill="1" applyBorder="1" applyAlignment="1">
      <alignment horizontal="center" vertical="center"/>
    </xf>
    <xf numFmtId="8" fontId="0" fillId="2" borderId="33" xfId="0" applyNumberFormat="1" applyFill="1" applyBorder="1" applyAlignment="1">
      <alignment horizontal="center" vertical="center"/>
    </xf>
    <xf numFmtId="8" fontId="0" fillId="2" borderId="31" xfId="0" applyNumberFormat="1" applyFill="1" applyBorder="1" applyAlignment="1">
      <alignment horizontal="center" vertical="center"/>
    </xf>
    <xf numFmtId="8" fontId="0" fillId="2" borderId="35" xfId="0" applyNumberFormat="1" applyFill="1" applyBorder="1" applyAlignment="1">
      <alignment horizontal="center" vertical="center"/>
    </xf>
    <xf numFmtId="10" fontId="0" fillId="5" borderId="2" xfId="0" applyNumberFormat="1" applyFill="1" applyBorder="1" applyAlignment="1">
      <alignment horizontal="center" vertical="center"/>
    </xf>
    <xf numFmtId="10" fontId="0" fillId="5" borderId="4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10" fontId="0" fillId="5" borderId="34" xfId="0" applyNumberFormat="1" applyFill="1" applyBorder="1" applyAlignment="1">
      <alignment horizontal="center" vertical="center"/>
    </xf>
    <xf numFmtId="10" fontId="0" fillId="5" borderId="32" xfId="0" applyNumberFormat="1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10" fontId="0" fillId="10" borderId="14" xfId="0" applyNumberForma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10" fontId="0" fillId="10" borderId="15" xfId="0" applyNumberForma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6" fontId="0" fillId="10" borderId="34" xfId="0" applyNumberFormat="1" applyFill="1" applyBorder="1" applyAlignment="1">
      <alignment horizontal="center" vertical="center"/>
    </xf>
    <xf numFmtId="6" fontId="0" fillId="10" borderId="32" xfId="0" applyNumberFormat="1" applyFill="1" applyBorder="1" applyAlignment="1">
      <alignment horizontal="center" vertical="center"/>
    </xf>
    <xf numFmtId="6" fontId="0" fillId="10" borderId="36" xfId="0" applyNumberFormat="1" applyFill="1" applyBorder="1" applyAlignment="1">
      <alignment horizontal="center" vertical="center"/>
    </xf>
    <xf numFmtId="8" fontId="0" fillId="5" borderId="34" xfId="0" applyNumberFormat="1" applyFill="1" applyBorder="1" applyAlignment="1">
      <alignment horizontal="center" vertical="center"/>
    </xf>
    <xf numFmtId="8" fontId="0" fillId="5" borderId="32" xfId="0" applyNumberFormat="1" applyFill="1" applyBorder="1" applyAlignment="1">
      <alignment horizontal="center" vertical="center"/>
    </xf>
    <xf numFmtId="8" fontId="0" fillId="5" borderId="36" xfId="0" applyNumberFormat="1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6" fontId="0" fillId="9" borderId="42" xfId="0" applyNumberFormat="1" applyFill="1" applyBorder="1" applyAlignment="1">
      <alignment horizontal="center" vertical="center"/>
    </xf>
    <xf numFmtId="6" fontId="0" fillId="9" borderId="28" xfId="0" applyNumberFormat="1" applyFill="1" applyBorder="1" applyAlignment="1">
      <alignment horizontal="center" vertical="center"/>
    </xf>
    <xf numFmtId="6" fontId="0" fillId="9" borderId="43" xfId="0" applyNumberFormat="1" applyFill="1" applyBorder="1" applyAlignment="1">
      <alignment horizontal="center" vertical="center"/>
    </xf>
    <xf numFmtId="8" fontId="0" fillId="6" borderId="27" xfId="0" applyNumberFormat="1" applyFill="1" applyBorder="1" applyAlignment="1">
      <alignment horizontal="center" vertical="center"/>
    </xf>
    <xf numFmtId="6" fontId="0" fillId="4" borderId="42" xfId="0" applyNumberFormat="1" applyFill="1" applyBorder="1" applyAlignment="1">
      <alignment horizontal="center" vertical="center"/>
    </xf>
    <xf numFmtId="6" fontId="0" fillId="4" borderId="28" xfId="0" applyNumberFormat="1" applyFill="1" applyBorder="1" applyAlignment="1">
      <alignment horizontal="center" vertical="center"/>
    </xf>
    <xf numFmtId="6" fontId="0" fillId="4" borderId="43" xfId="0" applyNumberForma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8" fontId="0" fillId="9" borderId="42" xfId="0" applyNumberFormat="1" applyFill="1" applyBorder="1" applyAlignment="1">
      <alignment horizontal="center" vertical="center"/>
    </xf>
    <xf numFmtId="8" fontId="0" fillId="9" borderId="28" xfId="0" applyNumberFormat="1" applyFill="1" applyBorder="1" applyAlignment="1">
      <alignment horizontal="center" vertical="center"/>
    </xf>
    <xf numFmtId="8" fontId="0" fillId="9" borderId="43" xfId="0" applyNumberFormat="1" applyFill="1" applyBorder="1" applyAlignment="1">
      <alignment horizontal="center" vertical="center"/>
    </xf>
    <xf numFmtId="6" fontId="0" fillId="2" borderId="34" xfId="0" applyNumberFormat="1" applyFill="1" applyBorder="1" applyAlignment="1">
      <alignment horizontal="center" vertical="center"/>
    </xf>
    <xf numFmtId="6" fontId="0" fillId="2" borderId="32" xfId="0" applyNumberFormat="1" applyFill="1" applyBorder="1" applyAlignment="1">
      <alignment horizontal="center" vertical="center"/>
    </xf>
    <xf numFmtId="6" fontId="0" fillId="2" borderId="36" xfId="0" applyNumberFormat="1" applyFill="1" applyBorder="1" applyAlignment="1">
      <alignment horizontal="center" vertical="center"/>
    </xf>
    <xf numFmtId="10" fontId="0" fillId="2" borderId="34" xfId="0" applyNumberFormat="1" applyFill="1" applyBorder="1" applyAlignment="1">
      <alignment horizontal="center" vertical="center"/>
    </xf>
    <xf numFmtId="10" fontId="0" fillId="2" borderId="40" xfId="0" applyNumberForma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6" fontId="0" fillId="3" borderId="2" xfId="0" applyNumberFormat="1" applyFill="1" applyBorder="1" applyAlignment="1">
      <alignment horizontal="center" vertical="center"/>
    </xf>
    <xf numFmtId="6" fontId="0" fillId="3" borderId="4" xfId="0" applyNumberFormat="1" applyFill="1" applyBorder="1" applyAlignment="1">
      <alignment horizontal="center" vertical="center"/>
    </xf>
    <xf numFmtId="6" fontId="0" fillId="3" borderId="3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6" fontId="0" fillId="3" borderId="8" xfId="0" applyNumberFormat="1" applyFill="1" applyBorder="1" applyAlignment="1">
      <alignment horizontal="center" vertical="center"/>
    </xf>
    <xf numFmtId="6" fontId="0" fillId="3" borderId="7" xfId="0" applyNumberFormat="1" applyFill="1" applyBorder="1" applyAlignment="1">
      <alignment horizontal="center" vertical="center"/>
    </xf>
    <xf numFmtId="6" fontId="0" fillId="3" borderId="5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6" fontId="0" fillId="3" borderId="47" xfId="0" applyNumberFormat="1" applyFill="1" applyBorder="1" applyAlignment="1">
      <alignment horizontal="center" vertical="center"/>
    </xf>
    <xf numFmtId="6" fontId="0" fillId="3" borderId="9" xfId="0" applyNumberFormat="1" applyFill="1" applyBorder="1" applyAlignment="1">
      <alignment horizontal="center" vertical="center"/>
    </xf>
    <xf numFmtId="6" fontId="0" fillId="3" borderId="48" xfId="0" applyNumberFormat="1" applyFill="1" applyBorder="1" applyAlignment="1">
      <alignment horizontal="center" vertical="center"/>
    </xf>
    <xf numFmtId="6" fontId="0" fillId="3" borderId="6" xfId="0" applyNumberFormat="1" applyFill="1" applyBorder="1" applyAlignment="1">
      <alignment horizontal="center" vertical="center"/>
    </xf>
    <xf numFmtId="8" fontId="0" fillId="3" borderId="47" xfId="0" applyNumberFormat="1" applyFill="1" applyBorder="1" applyAlignment="1">
      <alignment horizontal="center" vertical="center"/>
    </xf>
    <xf numFmtId="8" fontId="0" fillId="3" borderId="9" xfId="0" applyNumberFormat="1" applyFill="1" applyBorder="1" applyAlignment="1">
      <alignment horizontal="center" vertical="center"/>
    </xf>
    <xf numFmtId="8" fontId="0" fillId="3" borderId="37" xfId="0" applyNumberFormat="1" applyFill="1" applyBorder="1" applyAlignment="1">
      <alignment horizontal="center" vertical="center"/>
    </xf>
    <xf numFmtId="8" fontId="0" fillId="3" borderId="10" xfId="0" applyNumberFormat="1" applyFill="1" applyBorder="1" applyAlignment="1">
      <alignment horizontal="center" vertical="center"/>
    </xf>
    <xf numFmtId="8" fontId="0" fillId="3" borderId="48" xfId="0" applyNumberFormat="1" applyFill="1" applyBorder="1" applyAlignment="1">
      <alignment horizontal="center" vertical="center"/>
    </xf>
    <xf numFmtId="8" fontId="0" fillId="3" borderId="6" xfId="0" applyNumberFormat="1" applyFill="1" applyBorder="1" applyAlignment="1">
      <alignment horizontal="center" vertical="center"/>
    </xf>
    <xf numFmtId="10" fontId="0" fillId="3" borderId="47" xfId="0" applyNumberFormat="1" applyFill="1" applyBorder="1" applyAlignment="1">
      <alignment horizontal="center" vertical="center"/>
    </xf>
    <xf numFmtId="10" fontId="0" fillId="3" borderId="9" xfId="0" applyNumberFormat="1" applyFill="1" applyBorder="1" applyAlignment="1">
      <alignment horizontal="center" vertical="center"/>
    </xf>
    <xf numFmtId="10" fontId="0" fillId="3" borderId="37" xfId="0" applyNumberFormat="1" applyFill="1" applyBorder="1" applyAlignment="1">
      <alignment horizontal="center" vertical="center"/>
    </xf>
    <xf numFmtId="10" fontId="0" fillId="3" borderId="10" xfId="0" applyNumberFormat="1" applyFill="1" applyBorder="1" applyAlignment="1">
      <alignment horizontal="center" vertical="center"/>
    </xf>
    <xf numFmtId="10" fontId="0" fillId="3" borderId="49" xfId="0" applyNumberFormat="1" applyFill="1" applyBorder="1" applyAlignment="1">
      <alignment horizontal="center" vertical="center"/>
    </xf>
    <xf numFmtId="10" fontId="0" fillId="3" borderId="50" xfId="0" applyNumberFormat="1" applyFill="1" applyBorder="1" applyAlignment="1">
      <alignment horizontal="center" vertical="center"/>
    </xf>
    <xf numFmtId="44" fontId="0" fillId="0" borderId="52" xfId="1" applyFont="1" applyBorder="1" applyAlignment="1">
      <alignment horizontal="center" vertical="center"/>
    </xf>
    <xf numFmtId="44" fontId="0" fillId="0" borderId="53" xfId="1" applyFont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44" fontId="0" fillId="0" borderId="37" xfId="1" applyFont="1" applyBorder="1" applyAlignment="1">
      <alignment horizontal="center" vertical="center"/>
    </xf>
    <xf numFmtId="44" fontId="0" fillId="0" borderId="54" xfId="1" applyFont="1" applyBorder="1" applyAlignment="1">
      <alignment horizontal="center" vertical="center"/>
    </xf>
    <xf numFmtId="44" fontId="0" fillId="0" borderId="49" xfId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44" fontId="0" fillId="0" borderId="28" xfId="1" applyFont="1" applyBorder="1" applyAlignment="1">
      <alignment horizontal="center" vertical="center"/>
    </xf>
    <xf numFmtId="44" fontId="0" fillId="0" borderId="44" xfId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10" borderId="41" xfId="0" applyFont="1" applyFill="1" applyBorder="1" applyAlignment="1">
      <alignment horizontal="center" vertical="center"/>
    </xf>
    <xf numFmtId="44" fontId="0" fillId="0" borderId="28" xfId="1" applyFont="1" applyBorder="1"/>
    <xf numFmtId="44" fontId="0" fillId="0" borderId="44" xfId="1" applyFont="1" applyBorder="1"/>
    <xf numFmtId="0" fontId="2" fillId="0" borderId="31" xfId="0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0" fontId="0" fillId="0" borderId="32" xfId="0" applyFill="1" applyBorder="1"/>
    <xf numFmtId="0" fontId="2" fillId="0" borderId="38" xfId="0" applyFont="1" applyFill="1" applyBorder="1" applyAlignment="1">
      <alignment horizontal="center" vertical="center"/>
    </xf>
    <xf numFmtId="0" fontId="0" fillId="0" borderId="40" xfId="0" applyFill="1" applyBorder="1"/>
    <xf numFmtId="44" fontId="0" fillId="0" borderId="39" xfId="1" applyFont="1" applyFill="1" applyBorder="1"/>
    <xf numFmtId="0" fontId="2" fillId="0" borderId="44" xfId="0" applyFont="1" applyFill="1" applyBorder="1" applyAlignment="1">
      <alignment horizontal="center" vertical="center"/>
    </xf>
    <xf numFmtId="44" fontId="0" fillId="0" borderId="4" xfId="1" applyFont="1" applyFill="1" applyBorder="1"/>
    <xf numFmtId="0" fontId="2" fillId="8" borderId="55" xfId="0" applyFont="1" applyFill="1" applyBorder="1" applyAlignment="1">
      <alignment horizontal="center" vertical="center"/>
    </xf>
    <xf numFmtId="0" fontId="2" fillId="8" borderId="56" xfId="0" applyFont="1" applyFill="1" applyBorder="1" applyAlignment="1">
      <alignment horizontal="center" vertical="center"/>
    </xf>
    <xf numFmtId="0" fontId="2" fillId="8" borderId="57" xfId="0" applyFont="1" applyFill="1" applyBorder="1" applyAlignment="1">
      <alignment horizontal="center" vertical="center"/>
    </xf>
    <xf numFmtId="0" fontId="2" fillId="8" borderId="5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1"/>
  <sheetViews>
    <sheetView showGridLines="0"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25.28515625" style="17" bestFit="1" customWidth="1"/>
    <col min="2" max="2" width="28" style="17" bestFit="1" customWidth="1"/>
    <col min="3" max="3" width="18.28515625" style="17" bestFit="1" customWidth="1"/>
    <col min="4" max="4" width="22.85546875" style="17" customWidth="1"/>
    <col min="5" max="5" width="22.5703125" style="17" customWidth="1"/>
    <col min="6" max="6" width="21" style="17" bestFit="1" customWidth="1"/>
    <col min="7" max="7" width="19.7109375" style="17" customWidth="1"/>
    <col min="8" max="8" width="18.28515625" style="17" customWidth="1"/>
    <col min="9" max="9" width="17.7109375" style="17" customWidth="1"/>
    <col min="10" max="10" width="20.28515625" style="17" bestFit="1" customWidth="1"/>
    <col min="11" max="11" width="19.5703125" style="17" customWidth="1"/>
    <col min="12" max="12" width="21.28515625" style="17" customWidth="1"/>
    <col min="13" max="13" width="18.28515625" style="17" bestFit="1" customWidth="1"/>
    <col min="14" max="14" width="16.7109375" style="17" customWidth="1"/>
    <col min="15" max="15" width="18.28515625" style="17" bestFit="1" customWidth="1"/>
    <col min="16" max="16" width="19.28515625" style="17" customWidth="1"/>
    <col min="17" max="17" width="17.7109375" style="17" bestFit="1" customWidth="1"/>
    <col min="18" max="18" width="19.5703125" style="17" bestFit="1" customWidth="1"/>
    <col min="19" max="20" width="17.7109375" style="17" customWidth="1"/>
    <col min="21" max="21" width="24.140625" style="17" customWidth="1"/>
    <col min="22" max="22" width="21.140625" style="17" customWidth="1"/>
    <col min="23" max="23" width="14.5703125" style="17" bestFit="1" customWidth="1"/>
    <col min="24" max="24" width="22.5703125" style="17" bestFit="1" customWidth="1"/>
    <col min="25" max="25" width="22.42578125" style="17" customWidth="1"/>
    <col min="26" max="26" width="14.7109375" style="17" bestFit="1" customWidth="1"/>
    <col min="27" max="27" width="18.28515625" style="17" bestFit="1" customWidth="1"/>
    <col min="28" max="29" width="17.7109375" style="17" bestFit="1" customWidth="1"/>
    <col min="30" max="30" width="21.28515625" style="17" customWidth="1"/>
    <col min="31" max="31" width="18.85546875" style="17" customWidth="1"/>
    <col min="32" max="32" width="16.7109375" style="17" customWidth="1"/>
    <col min="33" max="33" width="18.85546875" style="17" customWidth="1"/>
    <col min="34" max="34" width="47.5703125" style="17" bestFit="1" customWidth="1"/>
    <col min="35" max="35" width="19.28515625" style="17" customWidth="1"/>
    <col min="36" max="36" width="16" style="17" customWidth="1"/>
    <col min="37" max="37" width="14.42578125" style="17" customWidth="1"/>
    <col min="38" max="39" width="17.7109375" style="17" bestFit="1" customWidth="1"/>
    <col min="40" max="40" width="24.140625" style="17" bestFit="1" customWidth="1"/>
    <col min="41" max="41" width="13.28515625" style="17" customWidth="1"/>
    <col min="42" max="43" width="9.140625" style="17"/>
    <col min="44" max="44" width="12.140625" style="17" bestFit="1" customWidth="1"/>
    <col min="45" max="45" width="18.28515625" style="18" bestFit="1" customWidth="1"/>
    <col min="46" max="46" width="14.7109375" style="18" bestFit="1" customWidth="1"/>
    <col min="47" max="47" width="22.7109375" style="18" bestFit="1" customWidth="1"/>
    <col min="48" max="48" width="18.140625" style="18" bestFit="1" customWidth="1"/>
    <col min="49" max="49" width="18" style="18" bestFit="1" customWidth="1"/>
    <col min="50" max="50" width="10" style="18" bestFit="1" customWidth="1"/>
    <col min="51" max="51" width="12.85546875" style="18" bestFit="1" customWidth="1"/>
    <col min="52" max="52" width="8.28515625" style="18" bestFit="1" customWidth="1"/>
    <col min="53" max="54" width="9.85546875" style="18" bestFit="1" customWidth="1"/>
    <col min="55" max="55" width="18.5703125" style="18" bestFit="1" customWidth="1"/>
    <col min="56" max="56" width="20" style="18" bestFit="1" customWidth="1"/>
    <col min="57" max="57" width="23.5703125" style="18" bestFit="1" customWidth="1"/>
    <col min="58" max="58" width="22.5703125" style="18" bestFit="1" customWidth="1"/>
    <col min="59" max="59" width="20.28515625" style="18" bestFit="1" customWidth="1"/>
    <col min="60" max="60" width="17.85546875" style="18" bestFit="1" customWidth="1"/>
    <col min="61" max="61" width="7.140625" style="18" bestFit="1" customWidth="1"/>
    <col min="62" max="16384" width="9.140625" style="17"/>
  </cols>
  <sheetData>
    <row r="1" spans="1:61" s="1" customFormat="1" x14ac:dyDescent="0.25">
      <c r="A1" s="21" t="s">
        <v>10</v>
      </c>
      <c r="B1" s="70" t="s">
        <v>11</v>
      </c>
      <c r="C1" s="71"/>
      <c r="D1" s="71"/>
      <c r="E1" s="72"/>
      <c r="F1" s="105" t="s">
        <v>7</v>
      </c>
      <c r="G1" s="106"/>
      <c r="H1" s="107" t="s">
        <v>12</v>
      </c>
      <c r="I1" s="108"/>
      <c r="J1" s="108"/>
      <c r="K1" s="109"/>
      <c r="L1" s="32" t="s">
        <v>19</v>
      </c>
      <c r="M1" s="35" t="s">
        <v>25</v>
      </c>
      <c r="N1" s="39" t="s">
        <v>27</v>
      </c>
      <c r="O1" s="42" t="s">
        <v>29</v>
      </c>
      <c r="P1" s="166" t="s">
        <v>31</v>
      </c>
      <c r="Q1" s="167"/>
      <c r="R1" s="168"/>
      <c r="S1" s="156" t="s">
        <v>40</v>
      </c>
      <c r="T1" s="157"/>
      <c r="U1" s="157"/>
      <c r="V1" s="157"/>
      <c r="W1" s="67" t="s">
        <v>66</v>
      </c>
      <c r="X1" s="64" t="s">
        <v>69</v>
      </c>
      <c r="Y1" s="12"/>
      <c r="Z1" s="12"/>
      <c r="AA1" s="88"/>
      <c r="AB1" s="88"/>
      <c r="AC1" s="88"/>
      <c r="AD1" s="12"/>
      <c r="AE1" s="12"/>
      <c r="AF1" s="12"/>
      <c r="AG1" s="12"/>
      <c r="AH1" s="12"/>
      <c r="AI1" s="88"/>
      <c r="AJ1" s="88"/>
      <c r="AK1" s="88"/>
      <c r="AL1" s="88"/>
      <c r="AM1" s="88"/>
      <c r="AN1" s="88"/>
      <c r="AO1" s="12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</row>
    <row r="2" spans="1:61" s="1" customFormat="1" x14ac:dyDescent="0.25">
      <c r="A2" s="22" t="s">
        <v>0</v>
      </c>
      <c r="B2" s="48" t="s">
        <v>58</v>
      </c>
      <c r="C2" s="4" t="s">
        <v>1</v>
      </c>
      <c r="D2" s="4" t="s">
        <v>2</v>
      </c>
      <c r="E2" s="49" t="s">
        <v>3</v>
      </c>
      <c r="F2" s="60" t="s">
        <v>8</v>
      </c>
      <c r="G2" s="61" t="s">
        <v>9</v>
      </c>
      <c r="H2" s="27" t="s">
        <v>13</v>
      </c>
      <c r="I2" s="8" t="s">
        <v>14</v>
      </c>
      <c r="J2" s="8" t="s">
        <v>15</v>
      </c>
      <c r="K2" s="28" t="s">
        <v>16</v>
      </c>
      <c r="L2" s="33"/>
      <c r="M2" s="36"/>
      <c r="N2" s="40"/>
      <c r="O2" s="43"/>
      <c r="P2" s="48" t="s">
        <v>32</v>
      </c>
      <c r="Q2" s="4" t="s">
        <v>33</v>
      </c>
      <c r="R2" s="49" t="s">
        <v>34</v>
      </c>
      <c r="S2" s="53" t="s">
        <v>41</v>
      </c>
      <c r="T2" s="6" t="s">
        <v>42</v>
      </c>
      <c r="U2" s="6" t="s">
        <v>43</v>
      </c>
      <c r="V2" s="55" t="s">
        <v>44</v>
      </c>
      <c r="W2" s="68"/>
      <c r="X2" s="65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R2" s="2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 s="2" customFormat="1" ht="60" x14ac:dyDescent="0.25">
      <c r="A3" s="22" t="s">
        <v>4</v>
      </c>
      <c r="B3" s="58" t="s">
        <v>59</v>
      </c>
      <c r="C3" s="20"/>
      <c r="D3" s="20" t="s">
        <v>60</v>
      </c>
      <c r="E3" s="51" t="s">
        <v>61</v>
      </c>
      <c r="F3" s="62"/>
      <c r="G3" s="63" t="s">
        <v>60</v>
      </c>
      <c r="H3" s="29"/>
      <c r="I3" s="19" t="s">
        <v>62</v>
      </c>
      <c r="J3" s="19" t="s">
        <v>62</v>
      </c>
      <c r="K3" s="30" t="s">
        <v>60</v>
      </c>
      <c r="L3" s="34"/>
      <c r="M3" s="37"/>
      <c r="N3" s="41"/>
      <c r="O3" s="44"/>
      <c r="P3" s="50"/>
      <c r="Q3" s="20" t="s">
        <v>62</v>
      </c>
      <c r="R3" s="51" t="s">
        <v>63</v>
      </c>
      <c r="S3" s="54" t="s">
        <v>62</v>
      </c>
      <c r="T3" s="7" t="s">
        <v>62</v>
      </c>
      <c r="U3" s="7" t="s">
        <v>62</v>
      </c>
      <c r="V3" s="56" t="s">
        <v>64</v>
      </c>
      <c r="W3" s="69" t="s">
        <v>67</v>
      </c>
      <c r="X3" s="66" t="s">
        <v>67</v>
      </c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1" s="2" customFormat="1" ht="45" x14ac:dyDescent="0.25">
      <c r="A4" s="23" t="s">
        <v>70</v>
      </c>
      <c r="B4" s="58"/>
      <c r="C4" s="20"/>
      <c r="D4" s="20"/>
      <c r="E4" s="51"/>
      <c r="F4" s="62"/>
      <c r="G4" s="63"/>
      <c r="H4" s="29"/>
      <c r="I4" s="19"/>
      <c r="J4" s="19"/>
      <c r="K4" s="30"/>
      <c r="L4" s="34"/>
      <c r="M4" s="37"/>
      <c r="N4" s="41"/>
      <c r="O4" s="44"/>
      <c r="P4" s="50"/>
      <c r="Q4" s="20"/>
      <c r="R4" s="51"/>
      <c r="S4" s="54"/>
      <c r="T4" s="7"/>
      <c r="U4" s="7"/>
      <c r="V4" s="56"/>
      <c r="W4" s="69"/>
      <c r="X4" s="66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1" s="2" customFormat="1" ht="15" customHeight="1" x14ac:dyDescent="0.25">
      <c r="A5" s="22" t="s">
        <v>5</v>
      </c>
      <c r="B5" s="73">
        <v>20</v>
      </c>
      <c r="C5" s="5">
        <v>1.95</v>
      </c>
      <c r="D5" s="89">
        <v>9.5</v>
      </c>
      <c r="E5" s="100">
        <v>6.5</v>
      </c>
      <c r="F5" s="95">
        <v>2.5</v>
      </c>
      <c r="G5" s="141">
        <v>9</v>
      </c>
      <c r="H5" s="31">
        <v>1.99</v>
      </c>
      <c r="I5" s="97">
        <v>5.5</v>
      </c>
      <c r="J5" s="97">
        <v>16.649999999999999</v>
      </c>
      <c r="K5" s="144">
        <v>9.9</v>
      </c>
      <c r="L5" s="153">
        <v>4</v>
      </c>
      <c r="M5" s="152">
        <v>0.99</v>
      </c>
      <c r="N5" s="172" t="s">
        <v>28</v>
      </c>
      <c r="O5" s="158">
        <v>2.5</v>
      </c>
      <c r="P5" s="52">
        <v>1.75</v>
      </c>
      <c r="Q5" s="118">
        <v>13</v>
      </c>
      <c r="R5" s="161">
        <v>10</v>
      </c>
      <c r="S5" s="186">
        <v>2</v>
      </c>
      <c r="T5" s="187"/>
      <c r="U5" s="175">
        <v>9</v>
      </c>
      <c r="V5" s="181">
        <v>10</v>
      </c>
      <c r="W5" s="79" t="s">
        <v>68</v>
      </c>
      <c r="X5" s="81" t="s">
        <v>71</v>
      </c>
      <c r="Y5" s="9"/>
      <c r="Z5" s="86"/>
      <c r="AA5" s="13"/>
      <c r="AB5" s="86"/>
      <c r="AC5" s="86"/>
      <c r="AD5" s="87"/>
      <c r="AE5" s="86"/>
      <c r="AF5" s="83"/>
      <c r="AG5" s="86"/>
      <c r="AH5" s="86"/>
      <c r="AI5" s="13"/>
      <c r="AJ5" s="87"/>
      <c r="AK5" s="87"/>
      <c r="AL5" s="87"/>
      <c r="AM5" s="87"/>
      <c r="AN5" s="87"/>
      <c r="AO5" s="8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1:61" s="2" customFormat="1" x14ac:dyDescent="0.25">
      <c r="A6" s="22" t="s">
        <v>46</v>
      </c>
      <c r="B6" s="74"/>
      <c r="C6" s="89">
        <v>3.9</v>
      </c>
      <c r="D6" s="90"/>
      <c r="E6" s="101"/>
      <c r="F6" s="103"/>
      <c r="G6" s="142"/>
      <c r="H6" s="110">
        <v>6.0000000000000001E-3</v>
      </c>
      <c r="I6" s="98"/>
      <c r="J6" s="98"/>
      <c r="K6" s="145"/>
      <c r="L6" s="154"/>
      <c r="M6" s="152"/>
      <c r="N6" s="173"/>
      <c r="O6" s="159"/>
      <c r="P6" s="127">
        <v>3.5</v>
      </c>
      <c r="Q6" s="119"/>
      <c r="R6" s="162"/>
      <c r="S6" s="188"/>
      <c r="T6" s="189"/>
      <c r="U6" s="176"/>
      <c r="V6" s="182"/>
      <c r="W6" s="79"/>
      <c r="X6" s="81"/>
      <c r="Y6" s="84"/>
      <c r="Z6" s="86"/>
      <c r="AA6" s="85"/>
      <c r="AB6" s="86"/>
      <c r="AC6" s="86"/>
      <c r="AD6" s="87"/>
      <c r="AE6" s="86"/>
      <c r="AF6" s="83"/>
      <c r="AG6" s="86"/>
      <c r="AH6" s="86"/>
      <c r="AI6" s="86"/>
      <c r="AJ6" s="87"/>
      <c r="AK6" s="87"/>
      <c r="AL6" s="87"/>
      <c r="AM6" s="87"/>
      <c r="AN6" s="87"/>
      <c r="AO6" s="8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</row>
    <row r="7" spans="1:61" s="2" customFormat="1" x14ac:dyDescent="0.25">
      <c r="A7" s="22" t="s">
        <v>45</v>
      </c>
      <c r="B7" s="74"/>
      <c r="C7" s="90"/>
      <c r="D7" s="90"/>
      <c r="E7" s="101"/>
      <c r="F7" s="96"/>
      <c r="G7" s="142"/>
      <c r="H7" s="110"/>
      <c r="I7" s="99"/>
      <c r="J7" s="98"/>
      <c r="K7" s="145"/>
      <c r="L7" s="155"/>
      <c r="M7" s="152"/>
      <c r="N7" s="173"/>
      <c r="O7" s="160"/>
      <c r="P7" s="128"/>
      <c r="Q7" s="119"/>
      <c r="R7" s="162"/>
      <c r="S7" s="190">
        <v>3.8</v>
      </c>
      <c r="T7" s="191"/>
      <c r="U7" s="176"/>
      <c r="V7" s="182"/>
      <c r="W7" s="79"/>
      <c r="X7" s="81"/>
      <c r="Y7" s="84"/>
      <c r="Z7" s="86"/>
      <c r="AA7" s="85"/>
      <c r="AB7" s="86"/>
      <c r="AC7" s="86"/>
      <c r="AD7" s="87"/>
      <c r="AE7" s="86"/>
      <c r="AF7" s="83"/>
      <c r="AG7" s="86"/>
      <c r="AH7" s="86"/>
      <c r="AI7" s="86"/>
      <c r="AJ7" s="87"/>
      <c r="AK7" s="87"/>
      <c r="AL7" s="86"/>
      <c r="AM7" s="86"/>
      <c r="AN7" s="87"/>
      <c r="AO7" s="8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</row>
    <row r="8" spans="1:61" s="2" customFormat="1" x14ac:dyDescent="0.25">
      <c r="A8" s="22" t="s">
        <v>26</v>
      </c>
      <c r="B8" s="74"/>
      <c r="C8" s="90"/>
      <c r="D8" s="90"/>
      <c r="E8" s="101"/>
      <c r="F8" s="92">
        <v>5</v>
      </c>
      <c r="G8" s="142"/>
      <c r="H8" s="111"/>
      <c r="I8" s="113" t="s">
        <v>17</v>
      </c>
      <c r="J8" s="98"/>
      <c r="K8" s="145"/>
      <c r="L8" s="153">
        <v>6</v>
      </c>
      <c r="M8" s="152"/>
      <c r="N8" s="173"/>
      <c r="O8" s="149">
        <v>5</v>
      </c>
      <c r="P8" s="128"/>
      <c r="Q8" s="119"/>
      <c r="R8" s="162"/>
      <c r="S8" s="192"/>
      <c r="T8" s="193"/>
      <c r="U8" s="176"/>
      <c r="V8" s="182"/>
      <c r="W8" s="79"/>
      <c r="X8" s="81"/>
      <c r="Y8" s="84"/>
      <c r="Z8" s="87"/>
      <c r="AA8" s="83"/>
      <c r="AB8" s="85"/>
      <c r="AC8" s="86"/>
      <c r="AD8" s="87"/>
      <c r="AE8" s="86"/>
      <c r="AF8" s="83"/>
      <c r="AG8" s="86"/>
      <c r="AH8" s="87"/>
      <c r="AI8" s="86"/>
      <c r="AJ8" s="87"/>
      <c r="AK8" s="87"/>
      <c r="AL8" s="86"/>
      <c r="AM8" s="86"/>
      <c r="AN8" s="87"/>
      <c r="AO8" s="8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</row>
    <row r="9" spans="1:61" s="2" customFormat="1" x14ac:dyDescent="0.25">
      <c r="A9" s="22" t="s">
        <v>35</v>
      </c>
      <c r="B9" s="74"/>
      <c r="C9" s="90"/>
      <c r="D9" s="90"/>
      <c r="E9" s="101"/>
      <c r="F9" s="93"/>
      <c r="G9" s="142"/>
      <c r="H9" s="111"/>
      <c r="I9" s="113"/>
      <c r="J9" s="98"/>
      <c r="K9" s="145"/>
      <c r="L9" s="154"/>
      <c r="M9" s="124">
        <v>8.9999999999999998E-4</v>
      </c>
      <c r="N9" s="173"/>
      <c r="O9" s="150"/>
      <c r="P9" s="129"/>
      <c r="Q9" s="119"/>
      <c r="R9" s="162"/>
      <c r="S9" s="192"/>
      <c r="T9" s="193"/>
      <c r="U9" s="176"/>
      <c r="V9" s="182"/>
      <c r="W9" s="79"/>
      <c r="X9" s="81"/>
      <c r="Y9" s="84"/>
      <c r="Z9" s="87"/>
      <c r="AA9" s="83"/>
      <c r="AB9" s="85"/>
      <c r="AC9" s="86"/>
      <c r="AD9" s="87"/>
      <c r="AE9" s="85"/>
      <c r="AF9" s="83"/>
      <c r="AG9" s="85"/>
      <c r="AH9" s="87"/>
      <c r="AI9" s="86"/>
      <c r="AJ9" s="87"/>
      <c r="AK9" s="87"/>
      <c r="AL9" s="86"/>
      <c r="AM9" s="86"/>
      <c r="AN9" s="87"/>
      <c r="AO9" s="8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61" s="2" customFormat="1" x14ac:dyDescent="0.25">
      <c r="A10" s="22" t="s">
        <v>48</v>
      </c>
      <c r="B10" s="74"/>
      <c r="C10" s="90"/>
      <c r="D10" s="90"/>
      <c r="E10" s="101"/>
      <c r="F10" s="93"/>
      <c r="G10" s="142"/>
      <c r="H10" s="111"/>
      <c r="I10" s="113"/>
      <c r="J10" s="98"/>
      <c r="K10" s="145"/>
      <c r="L10" s="154"/>
      <c r="M10" s="125"/>
      <c r="N10" s="173"/>
      <c r="O10" s="150"/>
      <c r="P10" s="73">
        <v>8</v>
      </c>
      <c r="Q10" s="119"/>
      <c r="R10" s="162"/>
      <c r="S10" s="194"/>
      <c r="T10" s="195"/>
      <c r="U10" s="176"/>
      <c r="V10" s="182"/>
      <c r="W10" s="79"/>
      <c r="X10" s="81"/>
      <c r="Y10" s="84"/>
      <c r="Z10" s="87"/>
      <c r="AA10" s="83"/>
      <c r="AB10" s="85"/>
      <c r="AC10" s="86"/>
      <c r="AD10" s="87"/>
      <c r="AE10" s="85"/>
      <c r="AF10" s="83"/>
      <c r="AG10" s="85"/>
      <c r="AH10" s="87"/>
      <c r="AI10" s="87"/>
      <c r="AJ10" s="87"/>
      <c r="AK10" s="87"/>
      <c r="AL10" s="86"/>
      <c r="AM10" s="86"/>
      <c r="AN10" s="87"/>
      <c r="AO10" s="8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1:61" s="2" customFormat="1" x14ac:dyDescent="0.25">
      <c r="A11" s="22" t="s">
        <v>47</v>
      </c>
      <c r="B11" s="74"/>
      <c r="C11" s="91"/>
      <c r="D11" s="90"/>
      <c r="E11" s="101"/>
      <c r="F11" s="93"/>
      <c r="G11" s="142"/>
      <c r="H11" s="111"/>
      <c r="I11" s="113"/>
      <c r="J11" s="98"/>
      <c r="K11" s="145"/>
      <c r="L11" s="154"/>
      <c r="M11" s="125"/>
      <c r="N11" s="173"/>
      <c r="O11" s="150"/>
      <c r="P11" s="74"/>
      <c r="Q11" s="119"/>
      <c r="R11" s="162"/>
      <c r="S11" s="196" t="s">
        <v>65</v>
      </c>
      <c r="T11" s="197"/>
      <c r="U11" s="176"/>
      <c r="V11" s="182"/>
      <c r="W11" s="79"/>
      <c r="X11" s="81"/>
      <c r="Y11" s="84"/>
      <c r="Z11" s="87"/>
      <c r="AA11" s="83"/>
      <c r="AB11" s="85"/>
      <c r="AC11" s="86"/>
      <c r="AD11" s="87"/>
      <c r="AE11" s="85"/>
      <c r="AF11" s="83"/>
      <c r="AG11" s="85"/>
      <c r="AH11" s="87"/>
      <c r="AI11" s="87"/>
      <c r="AJ11" s="87"/>
      <c r="AK11" s="87"/>
      <c r="AL11" s="85"/>
      <c r="AM11" s="85"/>
      <c r="AN11" s="87"/>
      <c r="AO11" s="8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1:61" s="2" customFormat="1" x14ac:dyDescent="0.25">
      <c r="A12" s="22" t="s">
        <v>21</v>
      </c>
      <c r="B12" s="74"/>
      <c r="C12" s="116">
        <v>2E-3</v>
      </c>
      <c r="D12" s="90"/>
      <c r="E12" s="101"/>
      <c r="F12" s="93"/>
      <c r="G12" s="142"/>
      <c r="H12" s="111"/>
      <c r="I12" s="114"/>
      <c r="J12" s="98"/>
      <c r="K12" s="145"/>
      <c r="L12" s="155"/>
      <c r="M12" s="125"/>
      <c r="N12" s="173"/>
      <c r="O12" s="151"/>
      <c r="P12" s="75"/>
      <c r="Q12" s="119"/>
      <c r="R12" s="162"/>
      <c r="S12" s="198"/>
      <c r="T12" s="199"/>
      <c r="U12" s="176"/>
      <c r="V12" s="182"/>
      <c r="W12" s="79"/>
      <c r="X12" s="81"/>
      <c r="Y12" s="104"/>
      <c r="Z12" s="87"/>
      <c r="AA12" s="83"/>
      <c r="AB12" s="83"/>
      <c r="AC12" s="86"/>
      <c r="AD12" s="87"/>
      <c r="AE12" s="85"/>
      <c r="AF12" s="83"/>
      <c r="AG12" s="85"/>
      <c r="AH12" s="87"/>
      <c r="AI12" s="87"/>
      <c r="AJ12" s="87"/>
      <c r="AK12" s="87"/>
      <c r="AL12" s="85"/>
      <c r="AM12" s="85"/>
      <c r="AN12" s="87"/>
      <c r="AO12" s="8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spans="1:61" s="2" customFormat="1" x14ac:dyDescent="0.25">
      <c r="A13" s="22" t="s">
        <v>20</v>
      </c>
      <c r="B13" s="74"/>
      <c r="C13" s="116"/>
      <c r="D13" s="90"/>
      <c r="E13" s="101"/>
      <c r="F13" s="94"/>
      <c r="G13" s="142"/>
      <c r="H13" s="111"/>
      <c r="I13" s="114"/>
      <c r="J13" s="98"/>
      <c r="K13" s="145"/>
      <c r="L13" s="153">
        <v>8</v>
      </c>
      <c r="M13" s="125"/>
      <c r="N13" s="173"/>
      <c r="O13" s="147" t="s">
        <v>30</v>
      </c>
      <c r="P13" s="76">
        <v>4.7999999999999996E-3</v>
      </c>
      <c r="Q13" s="119"/>
      <c r="R13" s="162"/>
      <c r="S13" s="198"/>
      <c r="T13" s="199"/>
      <c r="U13" s="177"/>
      <c r="V13" s="182"/>
      <c r="W13" s="79"/>
      <c r="X13" s="81"/>
      <c r="Y13" s="104"/>
      <c r="Z13" s="87"/>
      <c r="AA13" s="83"/>
      <c r="AB13" s="83"/>
      <c r="AC13" s="86"/>
      <c r="AD13" s="87"/>
      <c r="AE13" s="85"/>
      <c r="AF13" s="83"/>
      <c r="AG13" s="85"/>
      <c r="AH13" s="83"/>
      <c r="AI13" s="85"/>
      <c r="AJ13" s="87"/>
      <c r="AK13" s="87"/>
      <c r="AL13" s="85"/>
      <c r="AM13" s="85"/>
      <c r="AN13" s="87"/>
      <c r="AO13" s="8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spans="1:61" s="2" customFormat="1" x14ac:dyDescent="0.25">
      <c r="A14" s="22" t="s">
        <v>23</v>
      </c>
      <c r="B14" s="74"/>
      <c r="C14" s="116"/>
      <c r="D14" s="90"/>
      <c r="E14" s="101"/>
      <c r="F14" s="95">
        <v>7.5</v>
      </c>
      <c r="G14" s="142"/>
      <c r="H14" s="111"/>
      <c r="I14" s="114"/>
      <c r="J14" s="98"/>
      <c r="K14" s="145"/>
      <c r="L14" s="155"/>
      <c r="M14" s="125"/>
      <c r="N14" s="173"/>
      <c r="O14" s="147"/>
      <c r="P14" s="77"/>
      <c r="Q14" s="119"/>
      <c r="R14" s="162"/>
      <c r="S14" s="198"/>
      <c r="T14" s="199"/>
      <c r="U14" s="175">
        <v>12</v>
      </c>
      <c r="V14" s="182"/>
      <c r="W14" s="79"/>
      <c r="X14" s="81"/>
      <c r="Y14" s="104"/>
      <c r="Z14" s="86"/>
      <c r="AA14" s="83"/>
      <c r="AB14" s="83"/>
      <c r="AC14" s="86"/>
      <c r="AD14" s="87"/>
      <c r="AE14" s="85"/>
      <c r="AF14" s="83"/>
      <c r="AG14" s="85"/>
      <c r="AH14" s="83"/>
      <c r="AI14" s="85"/>
      <c r="AJ14" s="87"/>
      <c r="AK14" s="87"/>
      <c r="AL14" s="85"/>
      <c r="AM14" s="85"/>
      <c r="AN14" s="87"/>
      <c r="AO14" s="8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61" s="2" customFormat="1" x14ac:dyDescent="0.25">
      <c r="A15" s="22" t="s">
        <v>22</v>
      </c>
      <c r="B15" s="74"/>
      <c r="C15" s="116"/>
      <c r="D15" s="90"/>
      <c r="E15" s="101"/>
      <c r="F15" s="96"/>
      <c r="G15" s="142"/>
      <c r="H15" s="111"/>
      <c r="I15" s="114"/>
      <c r="J15" s="98"/>
      <c r="K15" s="145"/>
      <c r="L15" s="169" t="s">
        <v>24</v>
      </c>
      <c r="M15" s="125"/>
      <c r="N15" s="173"/>
      <c r="O15" s="147"/>
      <c r="P15" s="77"/>
      <c r="Q15" s="119"/>
      <c r="R15" s="162"/>
      <c r="S15" s="198"/>
      <c r="T15" s="199"/>
      <c r="U15" s="176"/>
      <c r="V15" s="182"/>
      <c r="W15" s="79"/>
      <c r="X15" s="81"/>
      <c r="Y15" s="104"/>
      <c r="Z15" s="86"/>
      <c r="AA15" s="83"/>
      <c r="AB15" s="83"/>
      <c r="AC15" s="86"/>
      <c r="AD15" s="83"/>
      <c r="AE15" s="85"/>
      <c r="AF15" s="83"/>
      <c r="AG15" s="85"/>
      <c r="AH15" s="83"/>
      <c r="AI15" s="85"/>
      <c r="AJ15" s="87"/>
      <c r="AK15" s="87"/>
      <c r="AL15" s="85"/>
      <c r="AM15" s="85"/>
      <c r="AN15" s="87"/>
      <c r="AO15" s="8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1" s="2" customFormat="1" x14ac:dyDescent="0.25">
      <c r="A16" s="22" t="s">
        <v>18</v>
      </c>
      <c r="B16" s="74"/>
      <c r="C16" s="116"/>
      <c r="D16" s="90"/>
      <c r="E16" s="101"/>
      <c r="F16" s="92">
        <v>10</v>
      </c>
      <c r="G16" s="142"/>
      <c r="H16" s="111"/>
      <c r="I16" s="114"/>
      <c r="J16" s="99"/>
      <c r="K16" s="145"/>
      <c r="L16" s="170"/>
      <c r="M16" s="125"/>
      <c r="N16" s="173"/>
      <c r="O16" s="147"/>
      <c r="P16" s="77"/>
      <c r="Q16" s="119"/>
      <c r="R16" s="162"/>
      <c r="S16" s="198"/>
      <c r="T16" s="199"/>
      <c r="U16" s="176"/>
      <c r="V16" s="182"/>
      <c r="W16" s="79"/>
      <c r="X16" s="81"/>
      <c r="Y16" s="104"/>
      <c r="Z16" s="87"/>
      <c r="AA16" s="83"/>
      <c r="AB16" s="83"/>
      <c r="AC16" s="86"/>
      <c r="AD16" s="83"/>
      <c r="AE16" s="85"/>
      <c r="AF16" s="83"/>
      <c r="AG16" s="85"/>
      <c r="AH16" s="83"/>
      <c r="AI16" s="85"/>
      <c r="AJ16" s="87"/>
      <c r="AK16" s="87"/>
      <c r="AL16" s="85"/>
      <c r="AM16" s="85"/>
      <c r="AN16" s="87"/>
      <c r="AO16" s="8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spans="1:61" s="2" customFormat="1" x14ac:dyDescent="0.25">
      <c r="A17" s="22" t="s">
        <v>37</v>
      </c>
      <c r="B17" s="74"/>
      <c r="C17" s="116"/>
      <c r="D17" s="90"/>
      <c r="E17" s="101"/>
      <c r="F17" s="93"/>
      <c r="G17" s="142"/>
      <c r="H17" s="111"/>
      <c r="I17" s="114"/>
      <c r="J17" s="130">
        <v>2.2000000000000001E-3</v>
      </c>
      <c r="K17" s="145"/>
      <c r="L17" s="170"/>
      <c r="M17" s="125"/>
      <c r="N17" s="173"/>
      <c r="O17" s="147"/>
      <c r="P17" s="77"/>
      <c r="Q17" s="120"/>
      <c r="R17" s="162"/>
      <c r="S17" s="198"/>
      <c r="T17" s="199"/>
      <c r="U17" s="176"/>
      <c r="V17" s="182"/>
      <c r="W17" s="79"/>
      <c r="X17" s="81"/>
      <c r="Y17" s="104"/>
      <c r="Z17" s="87"/>
      <c r="AA17" s="83"/>
      <c r="AB17" s="83"/>
      <c r="AC17" s="85"/>
      <c r="AD17" s="83"/>
      <c r="AE17" s="85"/>
      <c r="AF17" s="83"/>
      <c r="AG17" s="85"/>
      <c r="AH17" s="83"/>
      <c r="AI17" s="85"/>
      <c r="AJ17" s="87"/>
      <c r="AK17" s="87"/>
      <c r="AL17" s="85"/>
      <c r="AM17" s="85"/>
      <c r="AN17" s="87"/>
      <c r="AO17" s="8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1:61" s="2" customFormat="1" x14ac:dyDescent="0.25">
      <c r="A18" s="22" t="s">
        <v>36</v>
      </c>
      <c r="B18" s="75"/>
      <c r="C18" s="116"/>
      <c r="D18" s="91"/>
      <c r="E18" s="101"/>
      <c r="F18" s="94"/>
      <c r="G18" s="143"/>
      <c r="H18" s="111"/>
      <c r="I18" s="114"/>
      <c r="J18" s="131"/>
      <c r="K18" s="146"/>
      <c r="L18" s="170"/>
      <c r="M18" s="125"/>
      <c r="N18" s="173"/>
      <c r="O18" s="147"/>
      <c r="P18" s="77"/>
      <c r="Q18" s="121">
        <v>2E-3</v>
      </c>
      <c r="R18" s="162"/>
      <c r="S18" s="198"/>
      <c r="T18" s="199"/>
      <c r="U18" s="177"/>
      <c r="V18" s="183"/>
      <c r="W18" s="79"/>
      <c r="X18" s="81"/>
      <c r="Y18" s="104"/>
      <c r="Z18" s="87"/>
      <c r="AA18" s="83"/>
      <c r="AB18" s="83"/>
      <c r="AC18" s="85"/>
      <c r="AD18" s="83"/>
      <c r="AE18" s="85"/>
      <c r="AF18" s="83"/>
      <c r="AG18" s="85"/>
      <c r="AH18" s="83"/>
      <c r="AI18" s="85"/>
      <c r="AJ18" s="85"/>
      <c r="AK18" s="87"/>
      <c r="AL18" s="85"/>
      <c r="AM18" s="85"/>
      <c r="AN18" s="87"/>
      <c r="AO18" s="8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spans="1:61" s="2" customFormat="1" x14ac:dyDescent="0.25">
      <c r="A19" s="22" t="s">
        <v>39</v>
      </c>
      <c r="B19" s="76">
        <v>2E-3</v>
      </c>
      <c r="C19" s="116"/>
      <c r="D19" s="116">
        <v>1.1999999999999999E-3</v>
      </c>
      <c r="E19" s="101"/>
      <c r="F19" s="137">
        <v>1E-3</v>
      </c>
      <c r="G19" s="139">
        <v>8.9999999999999998E-4</v>
      </c>
      <c r="H19" s="111"/>
      <c r="I19" s="114"/>
      <c r="J19" s="132"/>
      <c r="K19" s="134">
        <v>1.1999999999999999E-3</v>
      </c>
      <c r="L19" s="170"/>
      <c r="M19" s="125"/>
      <c r="N19" s="173"/>
      <c r="O19" s="147"/>
      <c r="P19" s="77"/>
      <c r="Q19" s="122"/>
      <c r="R19" s="163"/>
      <c r="S19" s="198"/>
      <c r="T19" s="199"/>
      <c r="U19" s="178" t="s">
        <v>49</v>
      </c>
      <c r="V19" s="184" t="s">
        <v>50</v>
      </c>
      <c r="W19" s="79"/>
      <c r="X19" s="81"/>
      <c r="Y19" s="104"/>
      <c r="Z19" s="85"/>
      <c r="AA19" s="83"/>
      <c r="AB19" s="83"/>
      <c r="AC19" s="83"/>
      <c r="AD19" s="83"/>
      <c r="AE19" s="85"/>
      <c r="AF19" s="83"/>
      <c r="AG19" s="85"/>
      <c r="AH19" s="83"/>
      <c r="AI19" s="85"/>
      <c r="AJ19" s="85"/>
      <c r="AK19" s="87"/>
      <c r="AL19" s="85"/>
      <c r="AM19" s="85"/>
      <c r="AN19" s="83"/>
      <c r="AO19" s="8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1" s="2" customFormat="1" x14ac:dyDescent="0.25">
      <c r="A20" s="22" t="s">
        <v>38</v>
      </c>
      <c r="B20" s="77"/>
      <c r="C20" s="116"/>
      <c r="D20" s="116"/>
      <c r="E20" s="102"/>
      <c r="F20" s="137"/>
      <c r="G20" s="139"/>
      <c r="H20" s="111"/>
      <c r="I20" s="114"/>
      <c r="J20" s="132"/>
      <c r="K20" s="135"/>
      <c r="L20" s="170"/>
      <c r="M20" s="126"/>
      <c r="N20" s="173"/>
      <c r="O20" s="147"/>
      <c r="P20" s="77"/>
      <c r="Q20" s="122"/>
      <c r="R20" s="164">
        <v>5.0000000000000001E-4</v>
      </c>
      <c r="S20" s="198"/>
      <c r="T20" s="199"/>
      <c r="U20" s="179"/>
      <c r="V20" s="185"/>
      <c r="W20" s="79"/>
      <c r="X20" s="81"/>
      <c r="Y20" s="104"/>
      <c r="Z20" s="85"/>
      <c r="AA20" s="83"/>
      <c r="AB20" s="83"/>
      <c r="AC20" s="83"/>
      <c r="AD20" s="83"/>
      <c r="AE20" s="85"/>
      <c r="AF20" s="83"/>
      <c r="AG20" s="85"/>
      <c r="AH20" s="83"/>
      <c r="AI20" s="85"/>
      <c r="AJ20" s="85"/>
      <c r="AK20" s="85"/>
      <c r="AL20" s="85"/>
      <c r="AM20" s="85"/>
      <c r="AN20" s="83"/>
      <c r="AO20" s="8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</row>
    <row r="21" spans="1:61" s="2" customFormat="1" ht="15.75" thickBot="1" x14ac:dyDescent="0.3">
      <c r="A21" s="22" t="s">
        <v>6</v>
      </c>
      <c r="B21" s="78"/>
      <c r="C21" s="117"/>
      <c r="D21" s="117"/>
      <c r="E21" s="59">
        <v>1E-3</v>
      </c>
      <c r="F21" s="138"/>
      <c r="G21" s="140"/>
      <c r="H21" s="112"/>
      <c r="I21" s="115"/>
      <c r="J21" s="133"/>
      <c r="K21" s="136"/>
      <c r="L21" s="171"/>
      <c r="M21" s="38">
        <v>2E-3</v>
      </c>
      <c r="N21" s="174"/>
      <c r="O21" s="148"/>
      <c r="P21" s="78"/>
      <c r="Q21" s="123"/>
      <c r="R21" s="165"/>
      <c r="S21" s="200"/>
      <c r="T21" s="201"/>
      <c r="U21" s="180"/>
      <c r="V21" s="57">
        <v>1E-3</v>
      </c>
      <c r="W21" s="80"/>
      <c r="X21" s="82"/>
      <c r="Y21" s="104"/>
      <c r="Z21" s="83"/>
      <c r="AA21" s="83"/>
      <c r="AB21" s="83"/>
      <c r="AC21" s="83"/>
      <c r="AD21" s="83"/>
      <c r="AE21" s="14"/>
      <c r="AF21" s="83"/>
      <c r="AG21" s="14"/>
      <c r="AH21" s="83"/>
      <c r="AI21" s="85"/>
      <c r="AJ21" s="85"/>
      <c r="AK21" s="85"/>
      <c r="AL21" s="85"/>
      <c r="AM21" s="85"/>
      <c r="AN21" s="83"/>
      <c r="AO21" s="8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</row>
  </sheetData>
  <mergeCells count="94">
    <mergeCell ref="R20:R21"/>
    <mergeCell ref="P1:R1"/>
    <mergeCell ref="L13:L14"/>
    <mergeCell ref="L15:L21"/>
    <mergeCell ref="P10:P12"/>
    <mergeCell ref="P13:P21"/>
    <mergeCell ref="N5:N21"/>
    <mergeCell ref="M5:M8"/>
    <mergeCell ref="L8:L12"/>
    <mergeCell ref="S1:V1"/>
    <mergeCell ref="O5:O7"/>
    <mergeCell ref="L5:L7"/>
    <mergeCell ref="R5:R19"/>
    <mergeCell ref="U5:U13"/>
    <mergeCell ref="U14:U18"/>
    <mergeCell ref="U19:U21"/>
    <mergeCell ref="V5:V18"/>
    <mergeCell ref="V19:V20"/>
    <mergeCell ref="S5:T6"/>
    <mergeCell ref="S7:T10"/>
    <mergeCell ref="S11:T21"/>
    <mergeCell ref="C12:C21"/>
    <mergeCell ref="Q5:Q17"/>
    <mergeCell ref="Q18:Q21"/>
    <mergeCell ref="M9:M20"/>
    <mergeCell ref="P6:P9"/>
    <mergeCell ref="J5:J16"/>
    <mergeCell ref="J17:J21"/>
    <mergeCell ref="K19:K21"/>
    <mergeCell ref="F19:F21"/>
    <mergeCell ref="G19:G21"/>
    <mergeCell ref="D5:D18"/>
    <mergeCell ref="F16:F18"/>
    <mergeCell ref="G5:G18"/>
    <mergeCell ref="K5:K18"/>
    <mergeCell ref="O13:O21"/>
    <mergeCell ref="O8:O12"/>
    <mergeCell ref="Y12:Y21"/>
    <mergeCell ref="AD13:AD14"/>
    <mergeCell ref="AH13:AH21"/>
    <mergeCell ref="AI13:AI21"/>
    <mergeCell ref="Z14:Z15"/>
    <mergeCell ref="AL1:AN1"/>
    <mergeCell ref="Z5:Z7"/>
    <mergeCell ref="AB5:AB7"/>
    <mergeCell ref="AC5:AC16"/>
    <mergeCell ref="AD5:AD7"/>
    <mergeCell ref="AE5:AE8"/>
    <mergeCell ref="AF5:AF21"/>
    <mergeCell ref="AG5:AG8"/>
    <mergeCell ref="AH5:AH7"/>
    <mergeCell ref="AJ5:AJ17"/>
    <mergeCell ref="AK5:AK19"/>
    <mergeCell ref="AA1:AC1"/>
    <mergeCell ref="AI1:AK1"/>
    <mergeCell ref="AC17:AC21"/>
    <mergeCell ref="AJ18:AJ21"/>
    <mergeCell ref="Z19:Z21"/>
    <mergeCell ref="AN19:AN21"/>
    <mergeCell ref="AL5:AM6"/>
    <mergeCell ref="AN5:AN13"/>
    <mergeCell ref="AK20:AK21"/>
    <mergeCell ref="AO5:AO21"/>
    <mergeCell ref="Y6:Y11"/>
    <mergeCell ref="AA6:AA21"/>
    <mergeCell ref="AI6:AI9"/>
    <mergeCell ref="AL7:AM10"/>
    <mergeCell ref="Z8:Z13"/>
    <mergeCell ref="AB8:AB21"/>
    <mergeCell ref="AD8:AD12"/>
    <mergeCell ref="AH8:AH12"/>
    <mergeCell ref="AE9:AE20"/>
    <mergeCell ref="AG9:AG20"/>
    <mergeCell ref="AI10:AI12"/>
    <mergeCell ref="AL11:AM21"/>
    <mergeCell ref="AN14:AN18"/>
    <mergeCell ref="AD15:AD21"/>
    <mergeCell ref="Z16:Z18"/>
    <mergeCell ref="B1:E1"/>
    <mergeCell ref="B5:B18"/>
    <mergeCell ref="B19:B21"/>
    <mergeCell ref="W5:W21"/>
    <mergeCell ref="X5:X21"/>
    <mergeCell ref="C6:C11"/>
    <mergeCell ref="F8:F13"/>
    <mergeCell ref="F14:F15"/>
    <mergeCell ref="I5:I7"/>
    <mergeCell ref="E5:E20"/>
    <mergeCell ref="F5:F7"/>
    <mergeCell ref="F1:G1"/>
    <mergeCell ref="H1:K1"/>
    <mergeCell ref="H6:H21"/>
    <mergeCell ref="I8:I21"/>
    <mergeCell ref="D19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zoomScaleNormal="100" workbookViewId="0">
      <pane ySplit="1" topLeftCell="A2" activePane="bottomLeft" state="frozen"/>
      <selection pane="bottomLeft" activeCell="K1" sqref="K1"/>
    </sheetView>
  </sheetViews>
  <sheetFormatPr defaultRowHeight="15" x14ac:dyDescent="0.25"/>
  <cols>
    <col min="1" max="1" width="18.28515625" bestFit="1" customWidth="1"/>
    <col min="2" max="2" width="19.28515625" bestFit="1" customWidth="1"/>
    <col min="3" max="3" width="18.28515625" bestFit="1" customWidth="1"/>
    <col min="4" max="4" width="20.140625" bestFit="1" customWidth="1"/>
    <col min="5" max="5" width="19" bestFit="1" customWidth="1"/>
    <col min="6" max="6" width="14.7109375" bestFit="1" customWidth="1"/>
    <col min="7" max="7" width="19.7109375" bestFit="1" customWidth="1"/>
    <col min="8" max="8" width="22.85546875" bestFit="1" customWidth="1"/>
    <col min="9" max="9" width="18.28515625" bestFit="1" customWidth="1"/>
    <col min="10" max="10" width="18.140625" bestFit="1" customWidth="1"/>
    <col min="11" max="11" width="26.7109375" bestFit="1" customWidth="1"/>
    <col min="12" max="12" width="11.42578125" style="15" bestFit="1" customWidth="1"/>
    <col min="13" max="13" width="12.42578125" bestFit="1" customWidth="1"/>
    <col min="14" max="14" width="9.42578125" bestFit="1" customWidth="1"/>
    <col min="15" max="15" width="9.85546875" bestFit="1" customWidth="1"/>
    <col min="16" max="16" width="18.5703125" bestFit="1" customWidth="1"/>
    <col min="17" max="17" width="20" bestFit="1" customWidth="1"/>
    <col min="18" max="18" width="23.5703125" bestFit="1" customWidth="1"/>
    <col min="19" max="19" width="22.5703125" bestFit="1" customWidth="1"/>
    <col min="20" max="20" width="20.28515625" bestFit="1" customWidth="1"/>
    <col min="21" max="21" width="17.85546875" bestFit="1" customWidth="1"/>
    <col min="22" max="22" width="18.85546875" bestFit="1" customWidth="1"/>
    <col min="23" max="23" width="12.28515625" bestFit="1" customWidth="1"/>
    <col min="24" max="24" width="8.42578125" bestFit="1" customWidth="1"/>
  </cols>
  <sheetData>
    <row r="1" spans="1:24" x14ac:dyDescent="0.25">
      <c r="A1" s="204" t="s">
        <v>72</v>
      </c>
      <c r="B1" s="45" t="s">
        <v>58</v>
      </c>
      <c r="C1" s="46" t="s">
        <v>1</v>
      </c>
      <c r="D1" s="46" t="s">
        <v>2</v>
      </c>
      <c r="E1" s="210" t="s">
        <v>3</v>
      </c>
      <c r="F1" s="211" t="s">
        <v>8</v>
      </c>
      <c r="G1" s="212" t="s">
        <v>9</v>
      </c>
      <c r="H1" s="24" t="s">
        <v>78</v>
      </c>
      <c r="I1" s="25" t="s">
        <v>79</v>
      </c>
      <c r="J1" s="25" t="s">
        <v>80</v>
      </c>
      <c r="K1" s="26" t="s">
        <v>81</v>
      </c>
      <c r="L1" s="32" t="s">
        <v>19</v>
      </c>
      <c r="M1" s="35" t="s">
        <v>73</v>
      </c>
      <c r="N1" s="39" t="s">
        <v>27</v>
      </c>
      <c r="O1" s="42" t="s">
        <v>29</v>
      </c>
      <c r="P1" s="45" t="s">
        <v>51</v>
      </c>
      <c r="Q1" s="46" t="s">
        <v>52</v>
      </c>
      <c r="R1" s="47" t="s">
        <v>53</v>
      </c>
      <c r="S1" s="215" t="s">
        <v>54</v>
      </c>
      <c r="T1" s="216" t="s">
        <v>55</v>
      </c>
      <c r="U1" s="216" t="s">
        <v>56</v>
      </c>
      <c r="V1" s="217" t="s">
        <v>57</v>
      </c>
      <c r="W1" s="218" t="s">
        <v>66</v>
      </c>
      <c r="X1" s="64" t="s">
        <v>74</v>
      </c>
    </row>
    <row r="2" spans="1:24" x14ac:dyDescent="0.25">
      <c r="A2" s="205">
        <v>0</v>
      </c>
      <c r="B2" s="207">
        <f>IF(A2&lt;10000,20,A2*0.2%)</f>
        <v>20</v>
      </c>
      <c r="C2" s="3">
        <f>IF(A2&lt;500,1.95,IF(A2&lt;2000,3.9,A2*0.2%))</f>
        <v>1.95</v>
      </c>
      <c r="D2" s="3">
        <f>IF(A2&lt;10000,9.5,A2*0.12%)</f>
        <v>9.5</v>
      </c>
      <c r="E2" s="3">
        <f>IF(A2&lt;100000,6.5,0.1%*A2)</f>
        <v>6.5</v>
      </c>
      <c r="F2" s="207">
        <f>IF(A2&lt;1000,2.5,IF(A2&lt;5000,5,IF(A2&lt;7500,7.5,IF(A2&lt;10000,10,A2*0.1%))))</f>
        <v>2.5</v>
      </c>
      <c r="G2" s="208">
        <f>IF(A2&lt;10000,9,A2*0.09%)</f>
        <v>9</v>
      </c>
      <c r="H2" s="207">
        <f>IF(A2&lt;500,1.99,A2*0.6%)</f>
        <v>1.99</v>
      </c>
      <c r="I2" s="3">
        <f>IF(A2&lt;1000,5.5,MAX(8.95,A2*0.48%))</f>
        <v>5.5</v>
      </c>
      <c r="J2" s="3">
        <f>IF(A2&lt;7750,16.65,A2*0.22%)</f>
        <v>16.649999999999999</v>
      </c>
      <c r="K2" s="208">
        <f>IF(A2&lt;10000,9.9,A2*0.12%)</f>
        <v>9.9</v>
      </c>
      <c r="L2" s="213">
        <f>IF(A2&lt;1000,4,IF(A2&lt;3000,6,IF(A2&lt;6000,8,MIN(A2*0.25%,150))))</f>
        <v>4</v>
      </c>
      <c r="M2" s="213">
        <f>IF(A2&lt;1100,0.99,IF(A2&lt;100000,A2*0.09%,A2*0.2%))</f>
        <v>0.99</v>
      </c>
      <c r="N2" s="213">
        <f>MAX(0.45,0.0005*A2)</f>
        <v>0.45</v>
      </c>
      <c r="O2" s="213">
        <f>IF(A2&lt;1000,2.5,IF(A2&lt;3000,5,MAX(10,A2*0.13%)))</f>
        <v>2.5</v>
      </c>
      <c r="P2" s="207">
        <f>IF(A2&lt;500,1.75,IF(A2&lt;1200,3.5,IF(A2&lt;3000,8,A2*0.48%)))</f>
        <v>1.75</v>
      </c>
      <c r="Q2" s="3">
        <f>IF(A2&lt;8000,13,A2*0.2%)</f>
        <v>13</v>
      </c>
      <c r="R2" s="208">
        <f>IF(A2&lt;30000,10,A2*0.05%)</f>
        <v>10</v>
      </c>
      <c r="S2" s="207">
        <f>IF(A2&lt;800,2,IF(A2&lt;1500,3.8,(A2-1500)*0.45%+3.8))</f>
        <v>2</v>
      </c>
      <c r="T2" s="3">
        <f>IF(A2&lt;800,2,IF(A2&lt;1500,3.8,(A2-1500)*0.45%+3.8))</f>
        <v>2</v>
      </c>
      <c r="U2" s="3">
        <f>IF(A2&lt;5000,9,IF(A2&lt;10000,12,(A2-10000)*0.2%+12))</f>
        <v>9</v>
      </c>
      <c r="V2" s="208">
        <f>IF(A2&lt;10000,10,IF(A2&lt;100000,MIN(20,(A2-10000)*0.1%+10),A2*0.1%))</f>
        <v>10</v>
      </c>
      <c r="W2" s="219">
        <f>MAX(5,A2*0.1%)</f>
        <v>5</v>
      </c>
      <c r="X2" s="219">
        <f>MIN(30,0.25+A2*0.04%)</f>
        <v>0.25</v>
      </c>
    </row>
    <row r="3" spans="1:24" x14ac:dyDescent="0.25">
      <c r="A3" s="205">
        <v>499</v>
      </c>
      <c r="B3" s="207">
        <f t="shared" ref="B3:B36" si="0">IF(A3&lt;10000,20,A3*0.2%)</f>
        <v>20</v>
      </c>
      <c r="C3" s="3">
        <f t="shared" ref="C3:C36" si="1">IF(A3&lt;500,1.95,IF(A3&lt;2000,3.9,A3*0.2%))</f>
        <v>1.95</v>
      </c>
      <c r="D3" s="3">
        <f t="shared" ref="D3:D36" si="2">IF(A3&lt;10000,9.5,A3*0.12%)</f>
        <v>9.5</v>
      </c>
      <c r="E3" s="3">
        <f t="shared" ref="E3:E36" si="3">IF(A3&lt;100000,6.5,0.1%*A3)</f>
        <v>6.5</v>
      </c>
      <c r="F3" s="207">
        <f t="shared" ref="F3:F36" si="4">IF(A3&lt;1000,2.5,IF(A3&lt;5000,5,IF(A3&lt;7500,7.5,IF(A3&lt;10000,10,A3*0.1%))))</f>
        <v>2.5</v>
      </c>
      <c r="G3" s="208">
        <f t="shared" ref="G3:G36" si="5">IF(A3&lt;10000,9,A3*0.09%)</f>
        <v>9</v>
      </c>
      <c r="H3" s="207">
        <f t="shared" ref="H3:H36" si="6">IF(A3&lt;500,1.99,A3*0.6%)</f>
        <v>1.99</v>
      </c>
      <c r="I3" s="3">
        <f t="shared" ref="I3:I36" si="7">IF(A3&lt;1000,5.5,MAX(8.95,A3*0.48%))</f>
        <v>5.5</v>
      </c>
      <c r="J3" s="3">
        <f t="shared" ref="J3:J36" si="8">IF(A3&lt;7750,16.65,A3*0.22%)</f>
        <v>16.649999999999999</v>
      </c>
      <c r="K3" s="208">
        <f t="shared" ref="K3:K36" si="9">IF(A3&lt;10000,9.9,A3*0.12%)</f>
        <v>9.9</v>
      </c>
      <c r="L3" s="213">
        <f t="shared" ref="L3:L36" si="10">IF(A3&lt;1000,4,IF(A3&lt;3000,6,IF(A3&lt;6000,8,MIN(A3*0.25%,150))))</f>
        <v>4</v>
      </c>
      <c r="M3" s="213">
        <f t="shared" ref="M3:M36" si="11">IF(A3&lt;1100,0.99,IF(A3&lt;100000,A3*0.09%,A3*0.2%))</f>
        <v>0.99</v>
      </c>
      <c r="N3" s="213">
        <f t="shared" ref="N3:N36" si="12">MAX(0.45,0.0005*A3)</f>
        <v>0.45</v>
      </c>
      <c r="O3" s="213">
        <f t="shared" ref="O3:O36" si="13">IF(A3&lt;1000,2.5,IF(A3&lt;3000,5,MAX(10,A3*0.13%)))</f>
        <v>2.5</v>
      </c>
      <c r="P3" s="207">
        <f t="shared" ref="P3:P36" si="14">IF(A3&lt;500,1.75,IF(A3&lt;1200,3.5,IF(A3&lt;3000,8,A3*0.48%)))</f>
        <v>1.75</v>
      </c>
      <c r="Q3" s="3">
        <f t="shared" ref="Q3:Q36" si="15">IF(A3&lt;8000,13,A3*0.2%)</f>
        <v>13</v>
      </c>
      <c r="R3" s="208">
        <f t="shared" ref="R3:R36" si="16">IF(A3&lt;30000,10,A3*0.05%)</f>
        <v>10</v>
      </c>
      <c r="S3" s="207">
        <f t="shared" ref="S3:S36" si="17">IF(A3&lt;800,2,IF(A3&lt;1500,3.8,(A3-1500)*0.45%+3.8))</f>
        <v>2</v>
      </c>
      <c r="T3" s="3">
        <f t="shared" ref="T3:T36" si="18">IF(A3&lt;800,2,IF(A3&lt;1500,3.8,(A3-1500)*0.45%+3.8))</f>
        <v>2</v>
      </c>
      <c r="U3" s="3">
        <f t="shared" ref="U3:U36" si="19">IF(A3&lt;5000,9,IF(A3&lt;10000,12,(A3-10000)*0.2%+12))</f>
        <v>9</v>
      </c>
      <c r="V3" s="208">
        <f t="shared" ref="V3:V36" si="20">IF(A3&lt;10000,10,IF(A3&lt;100000,MIN(20,(A3-10000)*0.1%+10),A3*0.1%))</f>
        <v>10</v>
      </c>
      <c r="W3" s="219">
        <f t="shared" ref="W3:W36" si="21">MAX(5,A3*0.1%)</f>
        <v>5</v>
      </c>
      <c r="X3" s="219">
        <f t="shared" ref="X3:X36" si="22">MIN(30,0.25+A3*0.04%)</f>
        <v>0.4496</v>
      </c>
    </row>
    <row r="4" spans="1:24" x14ac:dyDescent="0.25">
      <c r="A4" s="205">
        <v>500</v>
      </c>
      <c r="B4" s="207">
        <f t="shared" si="0"/>
        <v>20</v>
      </c>
      <c r="C4" s="3">
        <f t="shared" si="1"/>
        <v>3.9</v>
      </c>
      <c r="D4" s="3">
        <f t="shared" si="2"/>
        <v>9.5</v>
      </c>
      <c r="E4" s="3">
        <f t="shared" si="3"/>
        <v>6.5</v>
      </c>
      <c r="F4" s="207">
        <f t="shared" si="4"/>
        <v>2.5</v>
      </c>
      <c r="G4" s="208">
        <f t="shared" si="5"/>
        <v>9</v>
      </c>
      <c r="H4" s="207">
        <f t="shared" si="6"/>
        <v>3</v>
      </c>
      <c r="I4" s="3">
        <f t="shared" si="7"/>
        <v>5.5</v>
      </c>
      <c r="J4" s="3">
        <f t="shared" si="8"/>
        <v>16.649999999999999</v>
      </c>
      <c r="K4" s="208">
        <f t="shared" si="9"/>
        <v>9.9</v>
      </c>
      <c r="L4" s="213">
        <f t="shared" si="10"/>
        <v>4</v>
      </c>
      <c r="M4" s="213">
        <f t="shared" si="11"/>
        <v>0.99</v>
      </c>
      <c r="N4" s="213">
        <f t="shared" si="12"/>
        <v>0.45</v>
      </c>
      <c r="O4" s="213">
        <f t="shared" si="13"/>
        <v>2.5</v>
      </c>
      <c r="P4" s="207">
        <f t="shared" si="14"/>
        <v>3.5</v>
      </c>
      <c r="Q4" s="3">
        <f t="shared" si="15"/>
        <v>13</v>
      </c>
      <c r="R4" s="208">
        <f t="shared" si="16"/>
        <v>10</v>
      </c>
      <c r="S4" s="207">
        <f t="shared" si="17"/>
        <v>2</v>
      </c>
      <c r="T4" s="3">
        <f t="shared" si="18"/>
        <v>2</v>
      </c>
      <c r="U4" s="3">
        <f t="shared" si="19"/>
        <v>9</v>
      </c>
      <c r="V4" s="208">
        <f t="shared" si="20"/>
        <v>10</v>
      </c>
      <c r="W4" s="219">
        <f t="shared" si="21"/>
        <v>5</v>
      </c>
      <c r="X4" s="219">
        <f t="shared" si="22"/>
        <v>0.45</v>
      </c>
    </row>
    <row r="5" spans="1:24" x14ac:dyDescent="0.25">
      <c r="A5" s="205">
        <v>799</v>
      </c>
      <c r="B5" s="207">
        <f t="shared" si="0"/>
        <v>20</v>
      </c>
      <c r="C5" s="3">
        <f t="shared" si="1"/>
        <v>3.9</v>
      </c>
      <c r="D5" s="3">
        <f t="shared" si="2"/>
        <v>9.5</v>
      </c>
      <c r="E5" s="3">
        <f t="shared" si="3"/>
        <v>6.5</v>
      </c>
      <c r="F5" s="207">
        <f t="shared" si="4"/>
        <v>2.5</v>
      </c>
      <c r="G5" s="208">
        <f t="shared" si="5"/>
        <v>9</v>
      </c>
      <c r="H5" s="207">
        <f t="shared" si="6"/>
        <v>4.7940000000000005</v>
      </c>
      <c r="I5" s="3">
        <f t="shared" si="7"/>
        <v>5.5</v>
      </c>
      <c r="J5" s="3">
        <f t="shared" si="8"/>
        <v>16.649999999999999</v>
      </c>
      <c r="K5" s="208">
        <f t="shared" si="9"/>
        <v>9.9</v>
      </c>
      <c r="L5" s="213">
        <f t="shared" si="10"/>
        <v>4</v>
      </c>
      <c r="M5" s="213">
        <f t="shared" si="11"/>
        <v>0.99</v>
      </c>
      <c r="N5" s="213">
        <f t="shared" si="12"/>
        <v>0.45</v>
      </c>
      <c r="O5" s="213">
        <f t="shared" si="13"/>
        <v>2.5</v>
      </c>
      <c r="P5" s="207">
        <f t="shared" si="14"/>
        <v>3.5</v>
      </c>
      <c r="Q5" s="3">
        <f t="shared" si="15"/>
        <v>13</v>
      </c>
      <c r="R5" s="208">
        <f t="shared" si="16"/>
        <v>10</v>
      </c>
      <c r="S5" s="207">
        <f t="shared" si="17"/>
        <v>2</v>
      </c>
      <c r="T5" s="3">
        <f t="shared" si="18"/>
        <v>2</v>
      </c>
      <c r="U5" s="3">
        <f t="shared" si="19"/>
        <v>9</v>
      </c>
      <c r="V5" s="208">
        <f t="shared" si="20"/>
        <v>10</v>
      </c>
      <c r="W5" s="219">
        <f t="shared" si="21"/>
        <v>5</v>
      </c>
      <c r="X5" s="219">
        <f t="shared" si="22"/>
        <v>0.5696</v>
      </c>
    </row>
    <row r="6" spans="1:24" x14ac:dyDescent="0.25">
      <c r="A6" s="205">
        <v>800</v>
      </c>
      <c r="B6" s="207">
        <f t="shared" si="0"/>
        <v>20</v>
      </c>
      <c r="C6" s="3">
        <f t="shared" si="1"/>
        <v>3.9</v>
      </c>
      <c r="D6" s="3">
        <f t="shared" si="2"/>
        <v>9.5</v>
      </c>
      <c r="E6" s="3">
        <f t="shared" si="3"/>
        <v>6.5</v>
      </c>
      <c r="F6" s="207">
        <f t="shared" si="4"/>
        <v>2.5</v>
      </c>
      <c r="G6" s="208">
        <f t="shared" si="5"/>
        <v>9</v>
      </c>
      <c r="H6" s="207">
        <f t="shared" si="6"/>
        <v>4.8</v>
      </c>
      <c r="I6" s="3">
        <f t="shared" si="7"/>
        <v>5.5</v>
      </c>
      <c r="J6" s="3">
        <f t="shared" si="8"/>
        <v>16.649999999999999</v>
      </c>
      <c r="K6" s="208">
        <f t="shared" si="9"/>
        <v>9.9</v>
      </c>
      <c r="L6" s="213">
        <f t="shared" si="10"/>
        <v>4</v>
      </c>
      <c r="M6" s="213">
        <f t="shared" si="11"/>
        <v>0.99</v>
      </c>
      <c r="N6" s="213">
        <f t="shared" si="12"/>
        <v>0.45</v>
      </c>
      <c r="O6" s="213">
        <f t="shared" si="13"/>
        <v>2.5</v>
      </c>
      <c r="P6" s="207">
        <f t="shared" si="14"/>
        <v>3.5</v>
      </c>
      <c r="Q6" s="3">
        <f t="shared" si="15"/>
        <v>13</v>
      </c>
      <c r="R6" s="208">
        <f t="shared" si="16"/>
        <v>10</v>
      </c>
      <c r="S6" s="207">
        <f t="shared" si="17"/>
        <v>3.8</v>
      </c>
      <c r="T6" s="3">
        <f t="shared" si="18"/>
        <v>3.8</v>
      </c>
      <c r="U6" s="3">
        <f t="shared" si="19"/>
        <v>9</v>
      </c>
      <c r="V6" s="208">
        <f t="shared" si="20"/>
        <v>10</v>
      </c>
      <c r="W6" s="219">
        <f t="shared" si="21"/>
        <v>5</v>
      </c>
      <c r="X6" s="219">
        <f t="shared" si="22"/>
        <v>0.57000000000000006</v>
      </c>
    </row>
    <row r="7" spans="1:24" x14ac:dyDescent="0.25">
      <c r="A7" s="205">
        <v>999</v>
      </c>
      <c r="B7" s="207">
        <f t="shared" si="0"/>
        <v>20</v>
      </c>
      <c r="C7" s="3">
        <f t="shared" si="1"/>
        <v>3.9</v>
      </c>
      <c r="D7" s="3">
        <f t="shared" si="2"/>
        <v>9.5</v>
      </c>
      <c r="E7" s="3">
        <f t="shared" si="3"/>
        <v>6.5</v>
      </c>
      <c r="F7" s="207">
        <f t="shared" si="4"/>
        <v>2.5</v>
      </c>
      <c r="G7" s="208">
        <f t="shared" si="5"/>
        <v>9</v>
      </c>
      <c r="H7" s="207">
        <f t="shared" si="6"/>
        <v>5.9939999999999998</v>
      </c>
      <c r="I7" s="3">
        <f t="shared" si="7"/>
        <v>5.5</v>
      </c>
      <c r="J7" s="3">
        <f t="shared" si="8"/>
        <v>16.649999999999999</v>
      </c>
      <c r="K7" s="208">
        <f t="shared" si="9"/>
        <v>9.9</v>
      </c>
      <c r="L7" s="213">
        <f t="shared" si="10"/>
        <v>4</v>
      </c>
      <c r="M7" s="213">
        <f t="shared" si="11"/>
        <v>0.99</v>
      </c>
      <c r="N7" s="213">
        <f t="shared" si="12"/>
        <v>0.4995</v>
      </c>
      <c r="O7" s="213">
        <f t="shared" si="13"/>
        <v>2.5</v>
      </c>
      <c r="P7" s="207">
        <f t="shared" si="14"/>
        <v>3.5</v>
      </c>
      <c r="Q7" s="3">
        <f t="shared" si="15"/>
        <v>13</v>
      </c>
      <c r="R7" s="208">
        <f t="shared" si="16"/>
        <v>10</v>
      </c>
      <c r="S7" s="207">
        <f t="shared" si="17"/>
        <v>3.8</v>
      </c>
      <c r="T7" s="3">
        <f t="shared" si="18"/>
        <v>3.8</v>
      </c>
      <c r="U7" s="3">
        <f t="shared" si="19"/>
        <v>9</v>
      </c>
      <c r="V7" s="208">
        <f t="shared" si="20"/>
        <v>10</v>
      </c>
      <c r="W7" s="219">
        <f t="shared" si="21"/>
        <v>5</v>
      </c>
      <c r="X7" s="219">
        <f t="shared" si="22"/>
        <v>0.64959999999999996</v>
      </c>
    </row>
    <row r="8" spans="1:24" x14ac:dyDescent="0.25">
      <c r="A8" s="205">
        <v>1000</v>
      </c>
      <c r="B8" s="207">
        <f t="shared" si="0"/>
        <v>20</v>
      </c>
      <c r="C8" s="3">
        <f t="shared" si="1"/>
        <v>3.9</v>
      </c>
      <c r="D8" s="3">
        <f t="shared" si="2"/>
        <v>9.5</v>
      </c>
      <c r="E8" s="3">
        <f t="shared" si="3"/>
        <v>6.5</v>
      </c>
      <c r="F8" s="207">
        <f t="shared" si="4"/>
        <v>5</v>
      </c>
      <c r="G8" s="208">
        <f t="shared" si="5"/>
        <v>9</v>
      </c>
      <c r="H8" s="207">
        <f t="shared" si="6"/>
        <v>6</v>
      </c>
      <c r="I8" s="3">
        <f t="shared" si="7"/>
        <v>8.9499999999999993</v>
      </c>
      <c r="J8" s="3">
        <f t="shared" si="8"/>
        <v>16.649999999999999</v>
      </c>
      <c r="K8" s="208">
        <f t="shared" si="9"/>
        <v>9.9</v>
      </c>
      <c r="L8" s="213">
        <f t="shared" si="10"/>
        <v>6</v>
      </c>
      <c r="M8" s="213">
        <f t="shared" si="11"/>
        <v>0.99</v>
      </c>
      <c r="N8" s="213">
        <f t="shared" si="12"/>
        <v>0.5</v>
      </c>
      <c r="O8" s="213">
        <f t="shared" si="13"/>
        <v>5</v>
      </c>
      <c r="P8" s="207">
        <f t="shared" si="14"/>
        <v>3.5</v>
      </c>
      <c r="Q8" s="3">
        <f t="shared" si="15"/>
        <v>13</v>
      </c>
      <c r="R8" s="208">
        <f t="shared" si="16"/>
        <v>10</v>
      </c>
      <c r="S8" s="207">
        <f t="shared" si="17"/>
        <v>3.8</v>
      </c>
      <c r="T8" s="3">
        <f t="shared" si="18"/>
        <v>3.8</v>
      </c>
      <c r="U8" s="3">
        <f t="shared" si="19"/>
        <v>9</v>
      </c>
      <c r="V8" s="208">
        <f t="shared" si="20"/>
        <v>10</v>
      </c>
      <c r="W8" s="219">
        <f t="shared" si="21"/>
        <v>5</v>
      </c>
      <c r="X8" s="219">
        <f t="shared" si="22"/>
        <v>0.65</v>
      </c>
    </row>
    <row r="9" spans="1:24" x14ac:dyDescent="0.25">
      <c r="A9" s="205">
        <v>1099</v>
      </c>
      <c r="B9" s="207">
        <f t="shared" si="0"/>
        <v>20</v>
      </c>
      <c r="C9" s="3">
        <f t="shared" si="1"/>
        <v>3.9</v>
      </c>
      <c r="D9" s="3">
        <f t="shared" si="2"/>
        <v>9.5</v>
      </c>
      <c r="E9" s="3">
        <f t="shared" si="3"/>
        <v>6.5</v>
      </c>
      <c r="F9" s="207">
        <f t="shared" si="4"/>
        <v>5</v>
      </c>
      <c r="G9" s="208">
        <f t="shared" si="5"/>
        <v>9</v>
      </c>
      <c r="H9" s="207">
        <f t="shared" si="6"/>
        <v>6.5940000000000003</v>
      </c>
      <c r="I9" s="3">
        <f t="shared" si="7"/>
        <v>8.9499999999999993</v>
      </c>
      <c r="J9" s="3">
        <f t="shared" si="8"/>
        <v>16.649999999999999</v>
      </c>
      <c r="K9" s="208">
        <f t="shared" si="9"/>
        <v>9.9</v>
      </c>
      <c r="L9" s="213">
        <f t="shared" si="10"/>
        <v>6</v>
      </c>
      <c r="M9" s="213">
        <f t="shared" si="11"/>
        <v>0.99</v>
      </c>
      <c r="N9" s="213">
        <f t="shared" si="12"/>
        <v>0.54949999999999999</v>
      </c>
      <c r="O9" s="213">
        <f t="shared" si="13"/>
        <v>5</v>
      </c>
      <c r="P9" s="207">
        <f t="shared" si="14"/>
        <v>3.5</v>
      </c>
      <c r="Q9" s="3">
        <f t="shared" si="15"/>
        <v>13</v>
      </c>
      <c r="R9" s="208">
        <f t="shared" si="16"/>
        <v>10</v>
      </c>
      <c r="S9" s="207">
        <f t="shared" si="17"/>
        <v>3.8</v>
      </c>
      <c r="T9" s="3">
        <f t="shared" si="18"/>
        <v>3.8</v>
      </c>
      <c r="U9" s="3">
        <f t="shared" si="19"/>
        <v>9</v>
      </c>
      <c r="V9" s="208">
        <f t="shared" si="20"/>
        <v>10</v>
      </c>
      <c r="W9" s="219">
        <f t="shared" si="21"/>
        <v>5</v>
      </c>
      <c r="X9" s="219">
        <f t="shared" si="22"/>
        <v>0.68959999999999999</v>
      </c>
    </row>
    <row r="10" spans="1:24" x14ac:dyDescent="0.25">
      <c r="A10" s="205">
        <v>1100</v>
      </c>
      <c r="B10" s="207">
        <f t="shared" si="0"/>
        <v>20</v>
      </c>
      <c r="C10" s="3">
        <f t="shared" si="1"/>
        <v>3.9</v>
      </c>
      <c r="D10" s="3">
        <f t="shared" si="2"/>
        <v>9.5</v>
      </c>
      <c r="E10" s="3">
        <f t="shared" si="3"/>
        <v>6.5</v>
      </c>
      <c r="F10" s="207">
        <f t="shared" si="4"/>
        <v>5</v>
      </c>
      <c r="G10" s="208">
        <f t="shared" si="5"/>
        <v>9</v>
      </c>
      <c r="H10" s="207">
        <f t="shared" si="6"/>
        <v>6.6000000000000005</v>
      </c>
      <c r="I10" s="3">
        <f t="shared" si="7"/>
        <v>8.9499999999999993</v>
      </c>
      <c r="J10" s="3">
        <f t="shared" si="8"/>
        <v>16.649999999999999</v>
      </c>
      <c r="K10" s="208">
        <f t="shared" si="9"/>
        <v>9.9</v>
      </c>
      <c r="L10" s="213">
        <f t="shared" si="10"/>
        <v>6</v>
      </c>
      <c r="M10" s="213">
        <f t="shared" si="11"/>
        <v>0.99</v>
      </c>
      <c r="N10" s="213">
        <f t="shared" si="12"/>
        <v>0.55000000000000004</v>
      </c>
      <c r="O10" s="213">
        <f t="shared" si="13"/>
        <v>5</v>
      </c>
      <c r="P10" s="207">
        <f t="shared" si="14"/>
        <v>3.5</v>
      </c>
      <c r="Q10" s="3">
        <f t="shared" si="15"/>
        <v>13</v>
      </c>
      <c r="R10" s="208">
        <f t="shared" si="16"/>
        <v>10</v>
      </c>
      <c r="S10" s="207">
        <f t="shared" si="17"/>
        <v>3.8</v>
      </c>
      <c r="T10" s="3">
        <f t="shared" si="18"/>
        <v>3.8</v>
      </c>
      <c r="U10" s="3">
        <f t="shared" si="19"/>
        <v>9</v>
      </c>
      <c r="V10" s="208">
        <f t="shared" si="20"/>
        <v>10</v>
      </c>
      <c r="W10" s="219">
        <f t="shared" si="21"/>
        <v>5</v>
      </c>
      <c r="X10" s="219">
        <f t="shared" si="22"/>
        <v>0.69</v>
      </c>
    </row>
    <row r="11" spans="1:24" x14ac:dyDescent="0.25">
      <c r="A11" s="205">
        <v>1199</v>
      </c>
      <c r="B11" s="207">
        <f t="shared" si="0"/>
        <v>20</v>
      </c>
      <c r="C11" s="3">
        <f t="shared" si="1"/>
        <v>3.9</v>
      </c>
      <c r="D11" s="3">
        <f t="shared" si="2"/>
        <v>9.5</v>
      </c>
      <c r="E11" s="3">
        <f t="shared" si="3"/>
        <v>6.5</v>
      </c>
      <c r="F11" s="207">
        <f t="shared" si="4"/>
        <v>5</v>
      </c>
      <c r="G11" s="208">
        <f t="shared" si="5"/>
        <v>9</v>
      </c>
      <c r="H11" s="207">
        <f t="shared" si="6"/>
        <v>7.194</v>
      </c>
      <c r="I11" s="3">
        <f t="shared" si="7"/>
        <v>8.9499999999999993</v>
      </c>
      <c r="J11" s="3">
        <f t="shared" si="8"/>
        <v>16.649999999999999</v>
      </c>
      <c r="K11" s="208">
        <f t="shared" si="9"/>
        <v>9.9</v>
      </c>
      <c r="L11" s="213">
        <f t="shared" si="10"/>
        <v>6</v>
      </c>
      <c r="M11" s="213">
        <f t="shared" si="11"/>
        <v>1.0790999999999999</v>
      </c>
      <c r="N11" s="213">
        <f t="shared" si="12"/>
        <v>0.59950000000000003</v>
      </c>
      <c r="O11" s="213">
        <f t="shared" si="13"/>
        <v>5</v>
      </c>
      <c r="P11" s="207">
        <f t="shared" si="14"/>
        <v>3.5</v>
      </c>
      <c r="Q11" s="3">
        <f t="shared" si="15"/>
        <v>13</v>
      </c>
      <c r="R11" s="208">
        <f t="shared" si="16"/>
        <v>10</v>
      </c>
      <c r="S11" s="207">
        <f t="shared" si="17"/>
        <v>3.8</v>
      </c>
      <c r="T11" s="3">
        <f t="shared" si="18"/>
        <v>3.8</v>
      </c>
      <c r="U11" s="3">
        <f t="shared" si="19"/>
        <v>9</v>
      </c>
      <c r="V11" s="208">
        <f t="shared" si="20"/>
        <v>10</v>
      </c>
      <c r="W11" s="219">
        <f t="shared" si="21"/>
        <v>5</v>
      </c>
      <c r="X11" s="219">
        <f t="shared" si="22"/>
        <v>0.72960000000000003</v>
      </c>
    </row>
    <row r="12" spans="1:24" x14ac:dyDescent="0.25">
      <c r="A12" s="205">
        <v>1200</v>
      </c>
      <c r="B12" s="207">
        <f t="shared" si="0"/>
        <v>20</v>
      </c>
      <c r="C12" s="3">
        <f t="shared" si="1"/>
        <v>3.9</v>
      </c>
      <c r="D12" s="3">
        <f t="shared" si="2"/>
        <v>9.5</v>
      </c>
      <c r="E12" s="3">
        <f t="shared" si="3"/>
        <v>6.5</v>
      </c>
      <c r="F12" s="207">
        <f t="shared" si="4"/>
        <v>5</v>
      </c>
      <c r="G12" s="208">
        <f t="shared" si="5"/>
        <v>9</v>
      </c>
      <c r="H12" s="207">
        <f t="shared" si="6"/>
        <v>7.2</v>
      </c>
      <c r="I12" s="3">
        <f t="shared" si="7"/>
        <v>8.9499999999999993</v>
      </c>
      <c r="J12" s="3">
        <f t="shared" si="8"/>
        <v>16.649999999999999</v>
      </c>
      <c r="K12" s="208">
        <f t="shared" si="9"/>
        <v>9.9</v>
      </c>
      <c r="L12" s="213">
        <f t="shared" si="10"/>
        <v>6</v>
      </c>
      <c r="M12" s="213">
        <f t="shared" si="11"/>
        <v>1.08</v>
      </c>
      <c r="N12" s="213">
        <f t="shared" si="12"/>
        <v>0.6</v>
      </c>
      <c r="O12" s="213">
        <f t="shared" si="13"/>
        <v>5</v>
      </c>
      <c r="P12" s="207">
        <f t="shared" si="14"/>
        <v>8</v>
      </c>
      <c r="Q12" s="3">
        <f t="shared" si="15"/>
        <v>13</v>
      </c>
      <c r="R12" s="208">
        <f t="shared" si="16"/>
        <v>10</v>
      </c>
      <c r="S12" s="207">
        <f t="shared" si="17"/>
        <v>3.8</v>
      </c>
      <c r="T12" s="3">
        <f t="shared" si="18"/>
        <v>3.8</v>
      </c>
      <c r="U12" s="3">
        <f t="shared" si="19"/>
        <v>9</v>
      </c>
      <c r="V12" s="208">
        <f t="shared" si="20"/>
        <v>10</v>
      </c>
      <c r="W12" s="219">
        <f t="shared" si="21"/>
        <v>5</v>
      </c>
      <c r="X12" s="219">
        <f t="shared" si="22"/>
        <v>0.73</v>
      </c>
    </row>
    <row r="13" spans="1:24" x14ac:dyDescent="0.25">
      <c r="A13" s="205">
        <v>1499</v>
      </c>
      <c r="B13" s="207">
        <f t="shared" si="0"/>
        <v>20</v>
      </c>
      <c r="C13" s="3">
        <f t="shared" si="1"/>
        <v>3.9</v>
      </c>
      <c r="D13" s="3">
        <f t="shared" si="2"/>
        <v>9.5</v>
      </c>
      <c r="E13" s="3">
        <f t="shared" si="3"/>
        <v>6.5</v>
      </c>
      <c r="F13" s="207">
        <f t="shared" si="4"/>
        <v>5</v>
      </c>
      <c r="G13" s="208">
        <f t="shared" si="5"/>
        <v>9</v>
      </c>
      <c r="H13" s="207">
        <f t="shared" si="6"/>
        <v>8.9939999999999998</v>
      </c>
      <c r="I13" s="3">
        <f t="shared" si="7"/>
        <v>8.9499999999999993</v>
      </c>
      <c r="J13" s="3">
        <f t="shared" si="8"/>
        <v>16.649999999999999</v>
      </c>
      <c r="K13" s="208">
        <f t="shared" si="9"/>
        <v>9.9</v>
      </c>
      <c r="L13" s="213">
        <f t="shared" si="10"/>
        <v>6</v>
      </c>
      <c r="M13" s="213">
        <f t="shared" si="11"/>
        <v>1.3491</v>
      </c>
      <c r="N13" s="213">
        <f t="shared" si="12"/>
        <v>0.74950000000000006</v>
      </c>
      <c r="O13" s="213">
        <f t="shared" si="13"/>
        <v>5</v>
      </c>
      <c r="P13" s="207">
        <f t="shared" si="14"/>
        <v>8</v>
      </c>
      <c r="Q13" s="3">
        <f t="shared" si="15"/>
        <v>13</v>
      </c>
      <c r="R13" s="208">
        <f t="shared" si="16"/>
        <v>10</v>
      </c>
      <c r="S13" s="207">
        <f t="shared" si="17"/>
        <v>3.8</v>
      </c>
      <c r="T13" s="3">
        <f t="shared" si="18"/>
        <v>3.8</v>
      </c>
      <c r="U13" s="3">
        <f t="shared" si="19"/>
        <v>9</v>
      </c>
      <c r="V13" s="208">
        <f t="shared" si="20"/>
        <v>10</v>
      </c>
      <c r="W13" s="219">
        <f t="shared" si="21"/>
        <v>5</v>
      </c>
      <c r="X13" s="219">
        <f t="shared" si="22"/>
        <v>0.84960000000000002</v>
      </c>
    </row>
    <row r="14" spans="1:24" x14ac:dyDescent="0.25">
      <c r="A14" s="205">
        <v>1500</v>
      </c>
      <c r="B14" s="207">
        <f t="shared" si="0"/>
        <v>20</v>
      </c>
      <c r="C14" s="3">
        <f t="shared" si="1"/>
        <v>3.9</v>
      </c>
      <c r="D14" s="3">
        <f t="shared" si="2"/>
        <v>9.5</v>
      </c>
      <c r="E14" s="3">
        <f t="shared" si="3"/>
        <v>6.5</v>
      </c>
      <c r="F14" s="207">
        <f t="shared" si="4"/>
        <v>5</v>
      </c>
      <c r="G14" s="208">
        <f t="shared" si="5"/>
        <v>9</v>
      </c>
      <c r="H14" s="207">
        <f t="shared" si="6"/>
        <v>9</v>
      </c>
      <c r="I14" s="3">
        <f t="shared" si="7"/>
        <v>8.9499999999999993</v>
      </c>
      <c r="J14" s="3">
        <f t="shared" si="8"/>
        <v>16.649999999999999</v>
      </c>
      <c r="K14" s="208">
        <f t="shared" si="9"/>
        <v>9.9</v>
      </c>
      <c r="L14" s="213">
        <f t="shared" si="10"/>
        <v>6</v>
      </c>
      <c r="M14" s="213">
        <f t="shared" si="11"/>
        <v>1.3499999999999999</v>
      </c>
      <c r="N14" s="213">
        <f t="shared" si="12"/>
        <v>0.75</v>
      </c>
      <c r="O14" s="213">
        <f t="shared" si="13"/>
        <v>5</v>
      </c>
      <c r="P14" s="207">
        <f t="shared" si="14"/>
        <v>8</v>
      </c>
      <c r="Q14" s="3">
        <f t="shared" si="15"/>
        <v>13</v>
      </c>
      <c r="R14" s="208">
        <f t="shared" si="16"/>
        <v>10</v>
      </c>
      <c r="S14" s="207">
        <f t="shared" si="17"/>
        <v>3.8</v>
      </c>
      <c r="T14" s="3">
        <f t="shared" si="18"/>
        <v>3.8</v>
      </c>
      <c r="U14" s="3">
        <f t="shared" si="19"/>
        <v>9</v>
      </c>
      <c r="V14" s="208">
        <f t="shared" si="20"/>
        <v>10</v>
      </c>
      <c r="W14" s="219">
        <f t="shared" si="21"/>
        <v>5</v>
      </c>
      <c r="X14" s="219">
        <f t="shared" si="22"/>
        <v>0.85</v>
      </c>
    </row>
    <row r="15" spans="1:24" x14ac:dyDescent="0.25">
      <c r="A15" s="205">
        <v>1999</v>
      </c>
      <c r="B15" s="207">
        <f t="shared" si="0"/>
        <v>20</v>
      </c>
      <c r="C15" s="3">
        <f t="shared" si="1"/>
        <v>3.9</v>
      </c>
      <c r="D15" s="3">
        <f t="shared" si="2"/>
        <v>9.5</v>
      </c>
      <c r="E15" s="3">
        <f t="shared" si="3"/>
        <v>6.5</v>
      </c>
      <c r="F15" s="207">
        <f t="shared" si="4"/>
        <v>5</v>
      </c>
      <c r="G15" s="208">
        <f t="shared" si="5"/>
        <v>9</v>
      </c>
      <c r="H15" s="207">
        <f t="shared" si="6"/>
        <v>11.994</v>
      </c>
      <c r="I15" s="3">
        <f t="shared" si="7"/>
        <v>9.5951999999999984</v>
      </c>
      <c r="J15" s="3">
        <f t="shared" si="8"/>
        <v>16.649999999999999</v>
      </c>
      <c r="K15" s="208">
        <f t="shared" si="9"/>
        <v>9.9</v>
      </c>
      <c r="L15" s="213">
        <f t="shared" si="10"/>
        <v>6</v>
      </c>
      <c r="M15" s="213">
        <f t="shared" si="11"/>
        <v>1.7990999999999999</v>
      </c>
      <c r="N15" s="213">
        <f t="shared" si="12"/>
        <v>0.99950000000000006</v>
      </c>
      <c r="O15" s="213">
        <f t="shared" si="13"/>
        <v>5</v>
      </c>
      <c r="P15" s="207">
        <f t="shared" si="14"/>
        <v>8</v>
      </c>
      <c r="Q15" s="3">
        <f t="shared" si="15"/>
        <v>13</v>
      </c>
      <c r="R15" s="208">
        <f t="shared" si="16"/>
        <v>10</v>
      </c>
      <c r="S15" s="207">
        <f t="shared" si="17"/>
        <v>6.0455000000000005</v>
      </c>
      <c r="T15" s="3">
        <f t="shared" si="18"/>
        <v>6.0455000000000005</v>
      </c>
      <c r="U15" s="3">
        <f t="shared" si="19"/>
        <v>9</v>
      </c>
      <c r="V15" s="208">
        <f t="shared" si="20"/>
        <v>10</v>
      </c>
      <c r="W15" s="219">
        <f t="shared" si="21"/>
        <v>5</v>
      </c>
      <c r="X15" s="219">
        <f t="shared" si="22"/>
        <v>1.0496000000000001</v>
      </c>
    </row>
    <row r="16" spans="1:24" x14ac:dyDescent="0.25">
      <c r="A16" s="205">
        <v>2000</v>
      </c>
      <c r="B16" s="207">
        <f t="shared" si="0"/>
        <v>20</v>
      </c>
      <c r="C16" s="3">
        <f t="shared" si="1"/>
        <v>4</v>
      </c>
      <c r="D16" s="3">
        <f t="shared" si="2"/>
        <v>9.5</v>
      </c>
      <c r="E16" s="3">
        <f t="shared" si="3"/>
        <v>6.5</v>
      </c>
      <c r="F16" s="207">
        <f t="shared" si="4"/>
        <v>5</v>
      </c>
      <c r="G16" s="208">
        <f t="shared" si="5"/>
        <v>9</v>
      </c>
      <c r="H16" s="207">
        <f t="shared" si="6"/>
        <v>12</v>
      </c>
      <c r="I16" s="3">
        <f t="shared" si="7"/>
        <v>9.6</v>
      </c>
      <c r="J16" s="3">
        <f t="shared" si="8"/>
        <v>16.649999999999999</v>
      </c>
      <c r="K16" s="208">
        <f t="shared" si="9"/>
        <v>9.9</v>
      </c>
      <c r="L16" s="213">
        <f t="shared" si="10"/>
        <v>6</v>
      </c>
      <c r="M16" s="213">
        <f t="shared" si="11"/>
        <v>1.8</v>
      </c>
      <c r="N16" s="213">
        <f t="shared" si="12"/>
        <v>1</v>
      </c>
      <c r="O16" s="213">
        <f t="shared" si="13"/>
        <v>5</v>
      </c>
      <c r="P16" s="207">
        <f t="shared" si="14"/>
        <v>8</v>
      </c>
      <c r="Q16" s="3">
        <f t="shared" si="15"/>
        <v>13</v>
      </c>
      <c r="R16" s="208">
        <f t="shared" si="16"/>
        <v>10</v>
      </c>
      <c r="S16" s="207">
        <f t="shared" si="17"/>
        <v>6.0500000000000007</v>
      </c>
      <c r="T16" s="3">
        <f t="shared" si="18"/>
        <v>6.0500000000000007</v>
      </c>
      <c r="U16" s="3">
        <f t="shared" si="19"/>
        <v>9</v>
      </c>
      <c r="V16" s="208">
        <f t="shared" si="20"/>
        <v>10</v>
      </c>
      <c r="W16" s="219">
        <f t="shared" si="21"/>
        <v>5</v>
      </c>
      <c r="X16" s="219">
        <f t="shared" si="22"/>
        <v>1.05</v>
      </c>
    </row>
    <row r="17" spans="1:24" x14ac:dyDescent="0.25">
      <c r="A17" s="205">
        <v>2999</v>
      </c>
      <c r="B17" s="207">
        <f t="shared" si="0"/>
        <v>20</v>
      </c>
      <c r="C17" s="3">
        <f t="shared" si="1"/>
        <v>5.9980000000000002</v>
      </c>
      <c r="D17" s="3">
        <f t="shared" si="2"/>
        <v>9.5</v>
      </c>
      <c r="E17" s="3">
        <f t="shared" si="3"/>
        <v>6.5</v>
      </c>
      <c r="F17" s="207">
        <f t="shared" si="4"/>
        <v>5</v>
      </c>
      <c r="G17" s="208">
        <f t="shared" si="5"/>
        <v>9</v>
      </c>
      <c r="H17" s="207">
        <f t="shared" si="6"/>
        <v>17.994</v>
      </c>
      <c r="I17" s="3">
        <f t="shared" si="7"/>
        <v>14.395199999999999</v>
      </c>
      <c r="J17" s="3">
        <f t="shared" si="8"/>
        <v>16.649999999999999</v>
      </c>
      <c r="K17" s="208">
        <f t="shared" si="9"/>
        <v>9.9</v>
      </c>
      <c r="L17" s="213">
        <f t="shared" si="10"/>
        <v>6</v>
      </c>
      <c r="M17" s="213">
        <f t="shared" si="11"/>
        <v>2.6991000000000001</v>
      </c>
      <c r="N17" s="213">
        <f t="shared" si="12"/>
        <v>1.4995000000000001</v>
      </c>
      <c r="O17" s="213">
        <f t="shared" si="13"/>
        <v>5</v>
      </c>
      <c r="P17" s="207">
        <f t="shared" si="14"/>
        <v>8</v>
      </c>
      <c r="Q17" s="3">
        <f t="shared" si="15"/>
        <v>13</v>
      </c>
      <c r="R17" s="208">
        <f t="shared" si="16"/>
        <v>10</v>
      </c>
      <c r="S17" s="207">
        <f t="shared" si="17"/>
        <v>10.545500000000001</v>
      </c>
      <c r="T17" s="3">
        <f t="shared" si="18"/>
        <v>10.545500000000001</v>
      </c>
      <c r="U17" s="3">
        <f t="shared" si="19"/>
        <v>9</v>
      </c>
      <c r="V17" s="208">
        <f t="shared" si="20"/>
        <v>10</v>
      </c>
      <c r="W17" s="219">
        <f t="shared" si="21"/>
        <v>5</v>
      </c>
      <c r="X17" s="219">
        <f t="shared" si="22"/>
        <v>1.4496</v>
      </c>
    </row>
    <row r="18" spans="1:24" x14ac:dyDescent="0.25">
      <c r="A18" s="205">
        <v>3000</v>
      </c>
      <c r="B18" s="207">
        <f t="shared" si="0"/>
        <v>20</v>
      </c>
      <c r="C18" s="3">
        <f t="shared" si="1"/>
        <v>6</v>
      </c>
      <c r="D18" s="3">
        <f t="shared" si="2"/>
        <v>9.5</v>
      </c>
      <c r="E18" s="3">
        <f t="shared" si="3"/>
        <v>6.5</v>
      </c>
      <c r="F18" s="207">
        <f t="shared" si="4"/>
        <v>5</v>
      </c>
      <c r="G18" s="208">
        <f t="shared" si="5"/>
        <v>9</v>
      </c>
      <c r="H18" s="207">
        <f t="shared" si="6"/>
        <v>18</v>
      </c>
      <c r="I18" s="3">
        <f t="shared" si="7"/>
        <v>14.399999999999999</v>
      </c>
      <c r="J18" s="3">
        <f t="shared" si="8"/>
        <v>16.649999999999999</v>
      </c>
      <c r="K18" s="208">
        <f t="shared" si="9"/>
        <v>9.9</v>
      </c>
      <c r="L18" s="213">
        <f t="shared" si="10"/>
        <v>8</v>
      </c>
      <c r="M18" s="213">
        <f t="shared" si="11"/>
        <v>2.6999999999999997</v>
      </c>
      <c r="N18" s="213">
        <f t="shared" si="12"/>
        <v>1.5</v>
      </c>
      <c r="O18" s="213">
        <f t="shared" si="13"/>
        <v>10</v>
      </c>
      <c r="P18" s="207">
        <f t="shared" si="14"/>
        <v>14.399999999999999</v>
      </c>
      <c r="Q18" s="3">
        <f t="shared" si="15"/>
        <v>13</v>
      </c>
      <c r="R18" s="208">
        <f t="shared" si="16"/>
        <v>10</v>
      </c>
      <c r="S18" s="207">
        <f t="shared" si="17"/>
        <v>10.55</v>
      </c>
      <c r="T18" s="3">
        <f t="shared" si="18"/>
        <v>10.55</v>
      </c>
      <c r="U18" s="3">
        <f t="shared" si="19"/>
        <v>9</v>
      </c>
      <c r="V18" s="208">
        <f t="shared" si="20"/>
        <v>10</v>
      </c>
      <c r="W18" s="219">
        <f t="shared" si="21"/>
        <v>5</v>
      </c>
      <c r="X18" s="219">
        <f t="shared" si="22"/>
        <v>1.45</v>
      </c>
    </row>
    <row r="19" spans="1:24" x14ac:dyDescent="0.25">
      <c r="A19" s="205">
        <v>4999</v>
      </c>
      <c r="B19" s="207">
        <f t="shared" si="0"/>
        <v>20</v>
      </c>
      <c r="C19" s="3">
        <f t="shared" si="1"/>
        <v>9.9979999999999993</v>
      </c>
      <c r="D19" s="3">
        <f t="shared" si="2"/>
        <v>9.5</v>
      </c>
      <c r="E19" s="3">
        <f t="shared" si="3"/>
        <v>6.5</v>
      </c>
      <c r="F19" s="207">
        <f t="shared" si="4"/>
        <v>5</v>
      </c>
      <c r="G19" s="208">
        <f t="shared" si="5"/>
        <v>9</v>
      </c>
      <c r="H19" s="207">
        <f t="shared" si="6"/>
        <v>29.994</v>
      </c>
      <c r="I19" s="3">
        <f t="shared" si="7"/>
        <v>23.995199999999997</v>
      </c>
      <c r="J19" s="3">
        <f t="shared" si="8"/>
        <v>16.649999999999999</v>
      </c>
      <c r="K19" s="208">
        <f t="shared" si="9"/>
        <v>9.9</v>
      </c>
      <c r="L19" s="213">
        <f t="shared" si="10"/>
        <v>8</v>
      </c>
      <c r="M19" s="213">
        <f t="shared" si="11"/>
        <v>4.4991000000000003</v>
      </c>
      <c r="N19" s="213">
        <f t="shared" si="12"/>
        <v>2.4994999999999998</v>
      </c>
      <c r="O19" s="213">
        <f t="shared" si="13"/>
        <v>10</v>
      </c>
      <c r="P19" s="207">
        <f t="shared" si="14"/>
        <v>23.995199999999997</v>
      </c>
      <c r="Q19" s="3">
        <f t="shared" si="15"/>
        <v>13</v>
      </c>
      <c r="R19" s="208">
        <f t="shared" si="16"/>
        <v>10</v>
      </c>
      <c r="S19" s="207">
        <f t="shared" si="17"/>
        <v>19.545500000000001</v>
      </c>
      <c r="T19" s="3">
        <f t="shared" si="18"/>
        <v>19.545500000000001</v>
      </c>
      <c r="U19" s="3">
        <f t="shared" si="19"/>
        <v>9</v>
      </c>
      <c r="V19" s="208">
        <f t="shared" si="20"/>
        <v>10</v>
      </c>
      <c r="W19" s="219">
        <f t="shared" si="21"/>
        <v>5</v>
      </c>
      <c r="X19" s="219">
        <f t="shared" si="22"/>
        <v>2.2496</v>
      </c>
    </row>
    <row r="20" spans="1:24" x14ac:dyDescent="0.25">
      <c r="A20" s="205">
        <v>5000</v>
      </c>
      <c r="B20" s="207">
        <f t="shared" si="0"/>
        <v>20</v>
      </c>
      <c r="C20" s="3">
        <f t="shared" si="1"/>
        <v>10</v>
      </c>
      <c r="D20" s="3">
        <f t="shared" si="2"/>
        <v>9.5</v>
      </c>
      <c r="E20" s="3">
        <f t="shared" si="3"/>
        <v>6.5</v>
      </c>
      <c r="F20" s="207">
        <f t="shared" si="4"/>
        <v>7.5</v>
      </c>
      <c r="G20" s="208">
        <f t="shared" si="5"/>
        <v>9</v>
      </c>
      <c r="H20" s="207">
        <f t="shared" si="6"/>
        <v>30</v>
      </c>
      <c r="I20" s="3">
        <f t="shared" si="7"/>
        <v>23.999999999999996</v>
      </c>
      <c r="J20" s="3">
        <f t="shared" si="8"/>
        <v>16.649999999999999</v>
      </c>
      <c r="K20" s="208">
        <f t="shared" si="9"/>
        <v>9.9</v>
      </c>
      <c r="L20" s="213">
        <f t="shared" si="10"/>
        <v>8</v>
      </c>
      <c r="M20" s="213">
        <f t="shared" si="11"/>
        <v>4.5</v>
      </c>
      <c r="N20" s="213">
        <f t="shared" si="12"/>
        <v>2.5</v>
      </c>
      <c r="O20" s="213">
        <f t="shared" si="13"/>
        <v>10</v>
      </c>
      <c r="P20" s="207">
        <f t="shared" si="14"/>
        <v>23.999999999999996</v>
      </c>
      <c r="Q20" s="3">
        <f t="shared" si="15"/>
        <v>13</v>
      </c>
      <c r="R20" s="208">
        <f t="shared" si="16"/>
        <v>10</v>
      </c>
      <c r="S20" s="207">
        <f t="shared" si="17"/>
        <v>19.55</v>
      </c>
      <c r="T20" s="3">
        <f t="shared" si="18"/>
        <v>19.55</v>
      </c>
      <c r="U20" s="3">
        <f t="shared" si="19"/>
        <v>12</v>
      </c>
      <c r="V20" s="208">
        <f t="shared" si="20"/>
        <v>10</v>
      </c>
      <c r="W20" s="219">
        <f t="shared" si="21"/>
        <v>5</v>
      </c>
      <c r="X20" s="219">
        <f t="shared" si="22"/>
        <v>2.25</v>
      </c>
    </row>
    <row r="21" spans="1:24" x14ac:dyDescent="0.25">
      <c r="A21" s="205">
        <v>5999</v>
      </c>
      <c r="B21" s="207">
        <f t="shared" si="0"/>
        <v>20</v>
      </c>
      <c r="C21" s="3">
        <f t="shared" si="1"/>
        <v>11.998000000000001</v>
      </c>
      <c r="D21" s="3">
        <f t="shared" si="2"/>
        <v>9.5</v>
      </c>
      <c r="E21" s="3">
        <f t="shared" si="3"/>
        <v>6.5</v>
      </c>
      <c r="F21" s="207">
        <f t="shared" si="4"/>
        <v>7.5</v>
      </c>
      <c r="G21" s="208">
        <f t="shared" si="5"/>
        <v>9</v>
      </c>
      <c r="H21" s="207">
        <f t="shared" si="6"/>
        <v>35.994</v>
      </c>
      <c r="I21" s="3">
        <f t="shared" si="7"/>
        <v>28.795199999999998</v>
      </c>
      <c r="J21" s="3">
        <f t="shared" si="8"/>
        <v>16.649999999999999</v>
      </c>
      <c r="K21" s="208">
        <f t="shared" si="9"/>
        <v>9.9</v>
      </c>
      <c r="L21" s="213">
        <f t="shared" si="10"/>
        <v>8</v>
      </c>
      <c r="M21" s="213">
        <f t="shared" si="11"/>
        <v>5.3990999999999998</v>
      </c>
      <c r="N21" s="213">
        <f t="shared" si="12"/>
        <v>2.9995000000000003</v>
      </c>
      <c r="O21" s="213">
        <f t="shared" si="13"/>
        <v>10</v>
      </c>
      <c r="P21" s="207">
        <f t="shared" si="14"/>
        <v>28.795199999999998</v>
      </c>
      <c r="Q21" s="3">
        <f t="shared" si="15"/>
        <v>13</v>
      </c>
      <c r="R21" s="208">
        <f t="shared" si="16"/>
        <v>10</v>
      </c>
      <c r="S21" s="207">
        <f t="shared" si="17"/>
        <v>24.045500000000004</v>
      </c>
      <c r="T21" s="3">
        <f t="shared" si="18"/>
        <v>24.045500000000004</v>
      </c>
      <c r="U21" s="3">
        <f t="shared" si="19"/>
        <v>12</v>
      </c>
      <c r="V21" s="208">
        <f t="shared" si="20"/>
        <v>10</v>
      </c>
      <c r="W21" s="219">
        <f t="shared" si="21"/>
        <v>5.9990000000000006</v>
      </c>
      <c r="X21" s="219">
        <f t="shared" si="22"/>
        <v>2.6496</v>
      </c>
    </row>
    <row r="22" spans="1:24" x14ac:dyDescent="0.25">
      <c r="A22" s="205">
        <v>6000</v>
      </c>
      <c r="B22" s="207">
        <f t="shared" si="0"/>
        <v>20</v>
      </c>
      <c r="C22" s="3">
        <f t="shared" si="1"/>
        <v>12</v>
      </c>
      <c r="D22" s="3">
        <f t="shared" si="2"/>
        <v>9.5</v>
      </c>
      <c r="E22" s="3">
        <f t="shared" si="3"/>
        <v>6.5</v>
      </c>
      <c r="F22" s="207">
        <f t="shared" si="4"/>
        <v>7.5</v>
      </c>
      <c r="G22" s="208">
        <f t="shared" si="5"/>
        <v>9</v>
      </c>
      <c r="H22" s="207">
        <f t="shared" si="6"/>
        <v>36</v>
      </c>
      <c r="I22" s="3">
        <f t="shared" si="7"/>
        <v>28.799999999999997</v>
      </c>
      <c r="J22" s="3">
        <f t="shared" si="8"/>
        <v>16.649999999999999</v>
      </c>
      <c r="K22" s="208">
        <f t="shared" si="9"/>
        <v>9.9</v>
      </c>
      <c r="L22" s="213">
        <f t="shared" si="10"/>
        <v>15</v>
      </c>
      <c r="M22" s="213">
        <f t="shared" si="11"/>
        <v>5.3999999999999995</v>
      </c>
      <c r="N22" s="213">
        <f t="shared" si="12"/>
        <v>3</v>
      </c>
      <c r="O22" s="213">
        <f t="shared" si="13"/>
        <v>10</v>
      </c>
      <c r="P22" s="207">
        <f t="shared" si="14"/>
        <v>28.799999999999997</v>
      </c>
      <c r="Q22" s="3">
        <f t="shared" si="15"/>
        <v>13</v>
      </c>
      <c r="R22" s="208">
        <f t="shared" si="16"/>
        <v>10</v>
      </c>
      <c r="S22" s="207">
        <f t="shared" si="17"/>
        <v>24.050000000000004</v>
      </c>
      <c r="T22" s="3">
        <f t="shared" si="18"/>
        <v>24.050000000000004</v>
      </c>
      <c r="U22" s="3">
        <f t="shared" si="19"/>
        <v>12</v>
      </c>
      <c r="V22" s="208">
        <f t="shared" si="20"/>
        <v>10</v>
      </c>
      <c r="W22" s="219">
        <f t="shared" si="21"/>
        <v>6</v>
      </c>
      <c r="X22" s="219">
        <f t="shared" si="22"/>
        <v>2.65</v>
      </c>
    </row>
    <row r="23" spans="1:24" x14ac:dyDescent="0.25">
      <c r="A23" s="205">
        <v>7499</v>
      </c>
      <c r="B23" s="207">
        <f t="shared" si="0"/>
        <v>20</v>
      </c>
      <c r="C23" s="3">
        <f t="shared" si="1"/>
        <v>14.998000000000001</v>
      </c>
      <c r="D23" s="3">
        <f t="shared" si="2"/>
        <v>9.5</v>
      </c>
      <c r="E23" s="3">
        <f t="shared" si="3"/>
        <v>6.5</v>
      </c>
      <c r="F23" s="207">
        <f t="shared" si="4"/>
        <v>7.5</v>
      </c>
      <c r="G23" s="208">
        <f t="shared" si="5"/>
        <v>9</v>
      </c>
      <c r="H23" s="207">
        <f t="shared" si="6"/>
        <v>44.994</v>
      </c>
      <c r="I23" s="3">
        <f t="shared" si="7"/>
        <v>35.995199999999997</v>
      </c>
      <c r="J23" s="3">
        <f t="shared" si="8"/>
        <v>16.649999999999999</v>
      </c>
      <c r="K23" s="208">
        <f t="shared" si="9"/>
        <v>9.9</v>
      </c>
      <c r="L23" s="213">
        <f t="shared" si="10"/>
        <v>18.747499999999999</v>
      </c>
      <c r="M23" s="213">
        <f t="shared" si="11"/>
        <v>6.7490999999999994</v>
      </c>
      <c r="N23" s="213">
        <f t="shared" si="12"/>
        <v>3.7495000000000003</v>
      </c>
      <c r="O23" s="213">
        <f t="shared" si="13"/>
        <v>10</v>
      </c>
      <c r="P23" s="207">
        <f t="shared" si="14"/>
        <v>35.995199999999997</v>
      </c>
      <c r="Q23" s="3">
        <f t="shared" si="15"/>
        <v>13</v>
      </c>
      <c r="R23" s="208">
        <f t="shared" si="16"/>
        <v>10</v>
      </c>
      <c r="S23" s="207">
        <f t="shared" si="17"/>
        <v>30.795500000000004</v>
      </c>
      <c r="T23" s="3">
        <f t="shared" si="18"/>
        <v>30.795500000000004</v>
      </c>
      <c r="U23" s="3">
        <f t="shared" si="19"/>
        <v>12</v>
      </c>
      <c r="V23" s="208">
        <f t="shared" si="20"/>
        <v>10</v>
      </c>
      <c r="W23" s="219">
        <f t="shared" si="21"/>
        <v>7.4990000000000006</v>
      </c>
      <c r="X23" s="219">
        <f t="shared" si="22"/>
        <v>3.2496</v>
      </c>
    </row>
    <row r="24" spans="1:24" x14ac:dyDescent="0.25">
      <c r="A24" s="205">
        <v>7500</v>
      </c>
      <c r="B24" s="207">
        <f t="shared" si="0"/>
        <v>20</v>
      </c>
      <c r="C24" s="3">
        <f t="shared" si="1"/>
        <v>15</v>
      </c>
      <c r="D24" s="3">
        <f t="shared" si="2"/>
        <v>9.5</v>
      </c>
      <c r="E24" s="3">
        <f t="shared" si="3"/>
        <v>6.5</v>
      </c>
      <c r="F24" s="207">
        <f t="shared" si="4"/>
        <v>10</v>
      </c>
      <c r="G24" s="208">
        <f t="shared" si="5"/>
        <v>9</v>
      </c>
      <c r="H24" s="207">
        <f t="shared" si="6"/>
        <v>45</v>
      </c>
      <c r="I24" s="3">
        <f t="shared" si="7"/>
        <v>36</v>
      </c>
      <c r="J24" s="3">
        <f t="shared" si="8"/>
        <v>16.649999999999999</v>
      </c>
      <c r="K24" s="208">
        <f t="shared" si="9"/>
        <v>9.9</v>
      </c>
      <c r="L24" s="213">
        <f t="shared" si="10"/>
        <v>18.75</v>
      </c>
      <c r="M24" s="213">
        <f t="shared" si="11"/>
        <v>6.75</v>
      </c>
      <c r="N24" s="213">
        <f t="shared" si="12"/>
        <v>3.75</v>
      </c>
      <c r="O24" s="213">
        <f t="shared" si="13"/>
        <v>10</v>
      </c>
      <c r="P24" s="207">
        <f t="shared" si="14"/>
        <v>36</v>
      </c>
      <c r="Q24" s="3">
        <f t="shared" si="15"/>
        <v>13</v>
      </c>
      <c r="R24" s="208">
        <f t="shared" si="16"/>
        <v>10</v>
      </c>
      <c r="S24" s="207">
        <f t="shared" si="17"/>
        <v>30.800000000000004</v>
      </c>
      <c r="T24" s="3">
        <f t="shared" si="18"/>
        <v>30.800000000000004</v>
      </c>
      <c r="U24" s="3">
        <f t="shared" si="19"/>
        <v>12</v>
      </c>
      <c r="V24" s="208">
        <f t="shared" si="20"/>
        <v>10</v>
      </c>
      <c r="W24" s="219">
        <f t="shared" si="21"/>
        <v>7.5</v>
      </c>
      <c r="X24" s="219">
        <f t="shared" si="22"/>
        <v>3.25</v>
      </c>
    </row>
    <row r="25" spans="1:24" x14ac:dyDescent="0.25">
      <c r="A25" s="205">
        <v>7749</v>
      </c>
      <c r="B25" s="207">
        <f t="shared" si="0"/>
        <v>20</v>
      </c>
      <c r="C25" s="3">
        <f t="shared" si="1"/>
        <v>15.498000000000001</v>
      </c>
      <c r="D25" s="3">
        <f t="shared" si="2"/>
        <v>9.5</v>
      </c>
      <c r="E25" s="3">
        <f t="shared" si="3"/>
        <v>6.5</v>
      </c>
      <c r="F25" s="207">
        <f t="shared" si="4"/>
        <v>10</v>
      </c>
      <c r="G25" s="208">
        <f t="shared" si="5"/>
        <v>9</v>
      </c>
      <c r="H25" s="207">
        <f t="shared" si="6"/>
        <v>46.494</v>
      </c>
      <c r="I25" s="3">
        <f t="shared" si="7"/>
        <v>37.1952</v>
      </c>
      <c r="J25" s="3">
        <f t="shared" si="8"/>
        <v>16.649999999999999</v>
      </c>
      <c r="K25" s="208">
        <f t="shared" si="9"/>
        <v>9.9</v>
      </c>
      <c r="L25" s="213">
        <f t="shared" si="10"/>
        <v>19.372499999999999</v>
      </c>
      <c r="M25" s="213">
        <f t="shared" si="11"/>
        <v>6.9741</v>
      </c>
      <c r="N25" s="213">
        <f t="shared" si="12"/>
        <v>3.8745000000000003</v>
      </c>
      <c r="O25" s="213">
        <f t="shared" si="13"/>
        <v>10.073699999999999</v>
      </c>
      <c r="P25" s="207">
        <f t="shared" si="14"/>
        <v>37.1952</v>
      </c>
      <c r="Q25" s="3">
        <f t="shared" si="15"/>
        <v>13</v>
      </c>
      <c r="R25" s="208">
        <f t="shared" si="16"/>
        <v>10</v>
      </c>
      <c r="S25" s="207">
        <f t="shared" si="17"/>
        <v>31.920500000000004</v>
      </c>
      <c r="T25" s="3">
        <f t="shared" si="18"/>
        <v>31.920500000000004</v>
      </c>
      <c r="U25" s="3">
        <f t="shared" si="19"/>
        <v>12</v>
      </c>
      <c r="V25" s="208">
        <f t="shared" si="20"/>
        <v>10</v>
      </c>
      <c r="W25" s="219">
        <f t="shared" si="21"/>
        <v>7.7490000000000006</v>
      </c>
      <c r="X25" s="219">
        <f t="shared" si="22"/>
        <v>3.3496000000000001</v>
      </c>
    </row>
    <row r="26" spans="1:24" x14ac:dyDescent="0.25">
      <c r="A26" s="205">
        <v>7750</v>
      </c>
      <c r="B26" s="207">
        <f t="shared" si="0"/>
        <v>20</v>
      </c>
      <c r="C26" s="3">
        <f t="shared" si="1"/>
        <v>15.5</v>
      </c>
      <c r="D26" s="3">
        <f t="shared" si="2"/>
        <v>9.5</v>
      </c>
      <c r="E26" s="3">
        <f t="shared" si="3"/>
        <v>6.5</v>
      </c>
      <c r="F26" s="207">
        <f t="shared" si="4"/>
        <v>10</v>
      </c>
      <c r="G26" s="208">
        <f t="shared" si="5"/>
        <v>9</v>
      </c>
      <c r="H26" s="207">
        <f t="shared" si="6"/>
        <v>46.5</v>
      </c>
      <c r="I26" s="3">
        <f t="shared" si="7"/>
        <v>37.199999999999996</v>
      </c>
      <c r="J26" s="3">
        <f t="shared" si="8"/>
        <v>17.05</v>
      </c>
      <c r="K26" s="208">
        <f t="shared" si="9"/>
        <v>9.9</v>
      </c>
      <c r="L26" s="213">
        <f t="shared" si="10"/>
        <v>19.375</v>
      </c>
      <c r="M26" s="213">
        <f t="shared" si="11"/>
        <v>6.9749999999999996</v>
      </c>
      <c r="N26" s="213">
        <f t="shared" si="12"/>
        <v>3.875</v>
      </c>
      <c r="O26" s="213">
        <f t="shared" si="13"/>
        <v>10.074999999999999</v>
      </c>
      <c r="P26" s="207">
        <f t="shared" si="14"/>
        <v>37.199999999999996</v>
      </c>
      <c r="Q26" s="3">
        <f t="shared" si="15"/>
        <v>13</v>
      </c>
      <c r="R26" s="208">
        <f t="shared" si="16"/>
        <v>10</v>
      </c>
      <c r="S26" s="207">
        <f t="shared" si="17"/>
        <v>31.925000000000004</v>
      </c>
      <c r="T26" s="3">
        <f t="shared" si="18"/>
        <v>31.925000000000004</v>
      </c>
      <c r="U26" s="3">
        <f t="shared" si="19"/>
        <v>12</v>
      </c>
      <c r="V26" s="208">
        <f t="shared" si="20"/>
        <v>10</v>
      </c>
      <c r="W26" s="219">
        <f t="shared" si="21"/>
        <v>7.75</v>
      </c>
      <c r="X26" s="219">
        <f t="shared" si="22"/>
        <v>3.35</v>
      </c>
    </row>
    <row r="27" spans="1:24" x14ac:dyDescent="0.25">
      <c r="A27" s="205">
        <v>7999</v>
      </c>
      <c r="B27" s="207">
        <f t="shared" si="0"/>
        <v>20</v>
      </c>
      <c r="C27" s="3">
        <f t="shared" si="1"/>
        <v>15.998000000000001</v>
      </c>
      <c r="D27" s="3">
        <f t="shared" si="2"/>
        <v>9.5</v>
      </c>
      <c r="E27" s="3">
        <f t="shared" si="3"/>
        <v>6.5</v>
      </c>
      <c r="F27" s="207">
        <f t="shared" si="4"/>
        <v>10</v>
      </c>
      <c r="G27" s="208">
        <f t="shared" si="5"/>
        <v>9</v>
      </c>
      <c r="H27" s="207">
        <f t="shared" si="6"/>
        <v>47.994</v>
      </c>
      <c r="I27" s="3">
        <f t="shared" si="7"/>
        <v>38.395199999999996</v>
      </c>
      <c r="J27" s="3">
        <f t="shared" si="8"/>
        <v>17.597799999999999</v>
      </c>
      <c r="K27" s="208">
        <f t="shared" si="9"/>
        <v>9.9</v>
      </c>
      <c r="L27" s="213">
        <f t="shared" si="10"/>
        <v>19.997499999999999</v>
      </c>
      <c r="M27" s="213">
        <f t="shared" si="11"/>
        <v>7.1990999999999996</v>
      </c>
      <c r="N27" s="213">
        <f t="shared" si="12"/>
        <v>3.9995000000000003</v>
      </c>
      <c r="O27" s="213">
        <f t="shared" si="13"/>
        <v>10.3987</v>
      </c>
      <c r="P27" s="207">
        <f t="shared" si="14"/>
        <v>38.395199999999996</v>
      </c>
      <c r="Q27" s="3">
        <f t="shared" si="15"/>
        <v>13</v>
      </c>
      <c r="R27" s="208">
        <f t="shared" si="16"/>
        <v>10</v>
      </c>
      <c r="S27" s="207">
        <f t="shared" si="17"/>
        <v>33.045500000000004</v>
      </c>
      <c r="T27" s="3">
        <f t="shared" si="18"/>
        <v>33.045500000000004</v>
      </c>
      <c r="U27" s="3">
        <f t="shared" si="19"/>
        <v>12</v>
      </c>
      <c r="V27" s="208">
        <f t="shared" si="20"/>
        <v>10</v>
      </c>
      <c r="W27" s="219">
        <f t="shared" si="21"/>
        <v>7.9990000000000006</v>
      </c>
      <c r="X27" s="219">
        <f t="shared" si="22"/>
        <v>3.4496000000000002</v>
      </c>
    </row>
    <row r="28" spans="1:24" x14ac:dyDescent="0.25">
      <c r="A28" s="205">
        <v>8000</v>
      </c>
      <c r="B28" s="207">
        <f t="shared" si="0"/>
        <v>20</v>
      </c>
      <c r="C28" s="3">
        <f t="shared" si="1"/>
        <v>16</v>
      </c>
      <c r="D28" s="3">
        <f t="shared" si="2"/>
        <v>9.5</v>
      </c>
      <c r="E28" s="3">
        <f t="shared" si="3"/>
        <v>6.5</v>
      </c>
      <c r="F28" s="207">
        <f t="shared" si="4"/>
        <v>10</v>
      </c>
      <c r="G28" s="208">
        <f t="shared" si="5"/>
        <v>9</v>
      </c>
      <c r="H28" s="207">
        <f t="shared" si="6"/>
        <v>48</v>
      </c>
      <c r="I28" s="3">
        <f t="shared" si="7"/>
        <v>38.4</v>
      </c>
      <c r="J28" s="3">
        <f t="shared" si="8"/>
        <v>17.600000000000001</v>
      </c>
      <c r="K28" s="208">
        <f t="shared" si="9"/>
        <v>9.9</v>
      </c>
      <c r="L28" s="213">
        <f t="shared" si="10"/>
        <v>20</v>
      </c>
      <c r="M28" s="213">
        <f t="shared" si="11"/>
        <v>7.2</v>
      </c>
      <c r="N28" s="213">
        <f t="shared" si="12"/>
        <v>4</v>
      </c>
      <c r="O28" s="213">
        <f t="shared" si="13"/>
        <v>10.4</v>
      </c>
      <c r="P28" s="207">
        <f t="shared" si="14"/>
        <v>38.4</v>
      </c>
      <c r="Q28" s="3">
        <f t="shared" si="15"/>
        <v>16</v>
      </c>
      <c r="R28" s="208">
        <f t="shared" si="16"/>
        <v>10</v>
      </c>
      <c r="S28" s="207">
        <f t="shared" si="17"/>
        <v>33.050000000000004</v>
      </c>
      <c r="T28" s="3">
        <f t="shared" si="18"/>
        <v>33.050000000000004</v>
      </c>
      <c r="U28" s="3">
        <f t="shared" si="19"/>
        <v>12</v>
      </c>
      <c r="V28" s="208">
        <f t="shared" si="20"/>
        <v>10</v>
      </c>
      <c r="W28" s="219">
        <f t="shared" si="21"/>
        <v>8</v>
      </c>
      <c r="X28" s="219">
        <f t="shared" si="22"/>
        <v>3.45</v>
      </c>
    </row>
    <row r="29" spans="1:24" x14ac:dyDescent="0.25">
      <c r="A29" s="205">
        <v>9999</v>
      </c>
      <c r="B29" s="207">
        <f t="shared" si="0"/>
        <v>20</v>
      </c>
      <c r="C29" s="3">
        <f t="shared" si="1"/>
        <v>19.998000000000001</v>
      </c>
      <c r="D29" s="3">
        <f t="shared" si="2"/>
        <v>9.5</v>
      </c>
      <c r="E29" s="3">
        <f t="shared" si="3"/>
        <v>6.5</v>
      </c>
      <c r="F29" s="207">
        <f t="shared" si="4"/>
        <v>10</v>
      </c>
      <c r="G29" s="208">
        <f t="shared" si="5"/>
        <v>9</v>
      </c>
      <c r="H29" s="207">
        <f t="shared" si="6"/>
        <v>59.994</v>
      </c>
      <c r="I29" s="3">
        <f t="shared" si="7"/>
        <v>47.995199999999997</v>
      </c>
      <c r="J29" s="3">
        <f t="shared" si="8"/>
        <v>21.997800000000002</v>
      </c>
      <c r="K29" s="208">
        <f t="shared" si="9"/>
        <v>9.9</v>
      </c>
      <c r="L29" s="213">
        <f t="shared" si="10"/>
        <v>24.997500000000002</v>
      </c>
      <c r="M29" s="213">
        <f t="shared" si="11"/>
        <v>8.9991000000000003</v>
      </c>
      <c r="N29" s="213">
        <f t="shared" si="12"/>
        <v>4.9995000000000003</v>
      </c>
      <c r="O29" s="213">
        <f t="shared" si="13"/>
        <v>12.998699999999999</v>
      </c>
      <c r="P29" s="207">
        <f t="shared" si="14"/>
        <v>47.995199999999997</v>
      </c>
      <c r="Q29" s="3">
        <f t="shared" si="15"/>
        <v>19.998000000000001</v>
      </c>
      <c r="R29" s="208">
        <f t="shared" si="16"/>
        <v>10</v>
      </c>
      <c r="S29" s="207">
        <f t="shared" si="17"/>
        <v>42.045500000000004</v>
      </c>
      <c r="T29" s="3">
        <f t="shared" si="18"/>
        <v>42.045500000000004</v>
      </c>
      <c r="U29" s="3">
        <f t="shared" si="19"/>
        <v>12</v>
      </c>
      <c r="V29" s="208">
        <f t="shared" si="20"/>
        <v>10</v>
      </c>
      <c r="W29" s="219">
        <f t="shared" si="21"/>
        <v>9.9990000000000006</v>
      </c>
      <c r="X29" s="219">
        <f t="shared" si="22"/>
        <v>4.2496</v>
      </c>
    </row>
    <row r="30" spans="1:24" x14ac:dyDescent="0.25">
      <c r="A30" s="205">
        <v>10000</v>
      </c>
      <c r="B30" s="207">
        <f t="shared" si="0"/>
        <v>20</v>
      </c>
      <c r="C30" s="3">
        <f t="shared" si="1"/>
        <v>20</v>
      </c>
      <c r="D30" s="3">
        <f t="shared" si="2"/>
        <v>11.999999999999998</v>
      </c>
      <c r="E30" s="3">
        <f t="shared" si="3"/>
        <v>6.5</v>
      </c>
      <c r="F30" s="207">
        <f t="shared" si="4"/>
        <v>10</v>
      </c>
      <c r="G30" s="208">
        <f t="shared" si="5"/>
        <v>9</v>
      </c>
      <c r="H30" s="207">
        <f t="shared" si="6"/>
        <v>60</v>
      </c>
      <c r="I30" s="3">
        <f t="shared" si="7"/>
        <v>47.999999999999993</v>
      </c>
      <c r="J30" s="3">
        <f t="shared" si="8"/>
        <v>22</v>
      </c>
      <c r="K30" s="208">
        <f t="shared" si="9"/>
        <v>11.999999999999998</v>
      </c>
      <c r="L30" s="213">
        <f t="shared" si="10"/>
        <v>25</v>
      </c>
      <c r="M30" s="213">
        <f t="shared" si="11"/>
        <v>9</v>
      </c>
      <c r="N30" s="213">
        <f t="shared" si="12"/>
        <v>5</v>
      </c>
      <c r="O30" s="213">
        <f t="shared" si="13"/>
        <v>13</v>
      </c>
      <c r="P30" s="207">
        <f t="shared" si="14"/>
        <v>47.999999999999993</v>
      </c>
      <c r="Q30" s="3">
        <f t="shared" si="15"/>
        <v>20</v>
      </c>
      <c r="R30" s="208">
        <f t="shared" si="16"/>
        <v>10</v>
      </c>
      <c r="S30" s="207">
        <f t="shared" si="17"/>
        <v>42.050000000000004</v>
      </c>
      <c r="T30" s="3">
        <f t="shared" si="18"/>
        <v>42.050000000000004</v>
      </c>
      <c r="U30" s="3">
        <f t="shared" si="19"/>
        <v>12</v>
      </c>
      <c r="V30" s="208">
        <f t="shared" si="20"/>
        <v>10</v>
      </c>
      <c r="W30" s="219">
        <f t="shared" si="21"/>
        <v>10</v>
      </c>
      <c r="X30" s="219">
        <f t="shared" si="22"/>
        <v>4.25</v>
      </c>
    </row>
    <row r="31" spans="1:24" x14ac:dyDescent="0.25">
      <c r="A31" s="205">
        <v>29999</v>
      </c>
      <c r="B31" s="207">
        <f t="shared" si="0"/>
        <v>59.998000000000005</v>
      </c>
      <c r="C31" s="3">
        <f t="shared" si="1"/>
        <v>59.998000000000005</v>
      </c>
      <c r="D31" s="3">
        <f t="shared" si="2"/>
        <v>35.998799999999996</v>
      </c>
      <c r="E31" s="3">
        <f t="shared" si="3"/>
        <v>6.5</v>
      </c>
      <c r="F31" s="207">
        <f t="shared" si="4"/>
        <v>29.999000000000002</v>
      </c>
      <c r="G31" s="208">
        <f t="shared" si="5"/>
        <v>26.999099999999999</v>
      </c>
      <c r="H31" s="207">
        <f t="shared" si="6"/>
        <v>179.994</v>
      </c>
      <c r="I31" s="3">
        <f t="shared" si="7"/>
        <v>143.99519999999998</v>
      </c>
      <c r="J31" s="3">
        <f t="shared" si="8"/>
        <v>65.997799999999998</v>
      </c>
      <c r="K31" s="208">
        <f t="shared" si="9"/>
        <v>35.998799999999996</v>
      </c>
      <c r="L31" s="213">
        <f t="shared" si="10"/>
        <v>74.997500000000002</v>
      </c>
      <c r="M31" s="213">
        <f t="shared" si="11"/>
        <v>26.999099999999999</v>
      </c>
      <c r="N31" s="213">
        <f t="shared" si="12"/>
        <v>14.999500000000001</v>
      </c>
      <c r="O31" s="213">
        <f t="shared" si="13"/>
        <v>38.998699999999999</v>
      </c>
      <c r="P31" s="207">
        <f t="shared" si="14"/>
        <v>143.99519999999998</v>
      </c>
      <c r="Q31" s="3">
        <f t="shared" si="15"/>
        <v>59.998000000000005</v>
      </c>
      <c r="R31" s="208">
        <f t="shared" si="16"/>
        <v>10</v>
      </c>
      <c r="S31" s="207">
        <f t="shared" si="17"/>
        <v>132.04550000000003</v>
      </c>
      <c r="T31" s="3">
        <f t="shared" si="18"/>
        <v>132.04550000000003</v>
      </c>
      <c r="U31" s="3">
        <f t="shared" si="19"/>
        <v>51.997999999999998</v>
      </c>
      <c r="V31" s="208">
        <f t="shared" si="20"/>
        <v>20</v>
      </c>
      <c r="W31" s="219">
        <f t="shared" si="21"/>
        <v>29.999000000000002</v>
      </c>
      <c r="X31" s="219">
        <f t="shared" si="22"/>
        <v>12.249600000000001</v>
      </c>
    </row>
    <row r="32" spans="1:24" x14ac:dyDescent="0.25">
      <c r="A32" s="205">
        <v>30000</v>
      </c>
      <c r="B32" s="207">
        <f t="shared" si="0"/>
        <v>60</v>
      </c>
      <c r="C32" s="3">
        <f t="shared" si="1"/>
        <v>60</v>
      </c>
      <c r="D32" s="3">
        <f t="shared" si="2"/>
        <v>36</v>
      </c>
      <c r="E32" s="3">
        <f t="shared" si="3"/>
        <v>6.5</v>
      </c>
      <c r="F32" s="207">
        <f t="shared" si="4"/>
        <v>30</v>
      </c>
      <c r="G32" s="208">
        <f t="shared" si="5"/>
        <v>27</v>
      </c>
      <c r="H32" s="207">
        <f t="shared" si="6"/>
        <v>180</v>
      </c>
      <c r="I32" s="3">
        <f t="shared" si="7"/>
        <v>144</v>
      </c>
      <c r="J32" s="3">
        <f t="shared" si="8"/>
        <v>66</v>
      </c>
      <c r="K32" s="208">
        <f t="shared" si="9"/>
        <v>36</v>
      </c>
      <c r="L32" s="213">
        <f t="shared" si="10"/>
        <v>75</v>
      </c>
      <c r="M32" s="213">
        <f t="shared" si="11"/>
        <v>27</v>
      </c>
      <c r="N32" s="213">
        <f t="shared" si="12"/>
        <v>15</v>
      </c>
      <c r="O32" s="213">
        <f t="shared" si="13"/>
        <v>39</v>
      </c>
      <c r="P32" s="207">
        <f t="shared" si="14"/>
        <v>144</v>
      </c>
      <c r="Q32" s="3">
        <f t="shared" si="15"/>
        <v>60</v>
      </c>
      <c r="R32" s="208">
        <f t="shared" si="16"/>
        <v>15</v>
      </c>
      <c r="S32" s="207">
        <f t="shared" si="17"/>
        <v>132.05000000000004</v>
      </c>
      <c r="T32" s="3">
        <f t="shared" si="18"/>
        <v>132.05000000000004</v>
      </c>
      <c r="U32" s="3">
        <f t="shared" si="19"/>
        <v>52</v>
      </c>
      <c r="V32" s="208">
        <f t="shared" si="20"/>
        <v>20</v>
      </c>
      <c r="W32" s="219">
        <f t="shared" si="21"/>
        <v>30</v>
      </c>
      <c r="X32" s="219">
        <f t="shared" si="22"/>
        <v>12.25</v>
      </c>
    </row>
    <row r="33" spans="1:24" x14ac:dyDescent="0.25">
      <c r="A33" s="205">
        <v>99999</v>
      </c>
      <c r="B33" s="207">
        <f t="shared" si="0"/>
        <v>199.99799999999999</v>
      </c>
      <c r="C33" s="3">
        <f t="shared" si="1"/>
        <v>199.99799999999999</v>
      </c>
      <c r="D33" s="3">
        <f t="shared" si="2"/>
        <v>119.99879999999999</v>
      </c>
      <c r="E33" s="3">
        <f t="shared" si="3"/>
        <v>6.5</v>
      </c>
      <c r="F33" s="207">
        <f t="shared" si="4"/>
        <v>99.998999999999995</v>
      </c>
      <c r="G33" s="208">
        <f t="shared" si="5"/>
        <v>89.999099999999999</v>
      </c>
      <c r="H33" s="207">
        <f t="shared" si="6"/>
        <v>599.99400000000003</v>
      </c>
      <c r="I33" s="3">
        <f t="shared" si="7"/>
        <v>479.99519999999995</v>
      </c>
      <c r="J33" s="3">
        <f t="shared" si="8"/>
        <v>219.99780000000001</v>
      </c>
      <c r="K33" s="208">
        <f t="shared" si="9"/>
        <v>119.99879999999999</v>
      </c>
      <c r="L33" s="213">
        <f t="shared" si="10"/>
        <v>150</v>
      </c>
      <c r="M33" s="213">
        <f t="shared" si="11"/>
        <v>89.999099999999999</v>
      </c>
      <c r="N33" s="213">
        <f t="shared" si="12"/>
        <v>49.999499999999998</v>
      </c>
      <c r="O33" s="213">
        <f t="shared" si="13"/>
        <v>129.99869999999999</v>
      </c>
      <c r="P33" s="207">
        <f t="shared" si="14"/>
        <v>479.99519999999995</v>
      </c>
      <c r="Q33" s="3">
        <f t="shared" si="15"/>
        <v>199.99799999999999</v>
      </c>
      <c r="R33" s="208">
        <f t="shared" si="16"/>
        <v>49.999499999999998</v>
      </c>
      <c r="S33" s="207">
        <f t="shared" si="17"/>
        <v>447.04550000000006</v>
      </c>
      <c r="T33" s="3">
        <f t="shared" si="18"/>
        <v>447.04550000000006</v>
      </c>
      <c r="U33" s="3">
        <f t="shared" si="19"/>
        <v>191.99799999999999</v>
      </c>
      <c r="V33" s="208">
        <f t="shared" si="20"/>
        <v>20</v>
      </c>
      <c r="W33" s="219">
        <f t="shared" si="21"/>
        <v>99.998999999999995</v>
      </c>
      <c r="X33" s="219">
        <f t="shared" si="22"/>
        <v>30</v>
      </c>
    </row>
    <row r="34" spans="1:24" x14ac:dyDescent="0.25">
      <c r="A34" s="205">
        <v>100000</v>
      </c>
      <c r="B34" s="207">
        <f t="shared" si="0"/>
        <v>200</v>
      </c>
      <c r="C34" s="3">
        <f t="shared" si="1"/>
        <v>200</v>
      </c>
      <c r="D34" s="3">
        <f t="shared" si="2"/>
        <v>119.99999999999999</v>
      </c>
      <c r="E34" s="3">
        <f t="shared" si="3"/>
        <v>100</v>
      </c>
      <c r="F34" s="207">
        <f t="shared" si="4"/>
        <v>100</v>
      </c>
      <c r="G34" s="208">
        <f t="shared" si="5"/>
        <v>90</v>
      </c>
      <c r="H34" s="207">
        <f t="shared" si="6"/>
        <v>600</v>
      </c>
      <c r="I34" s="3">
        <f t="shared" si="7"/>
        <v>479.99999999999994</v>
      </c>
      <c r="J34" s="3">
        <f t="shared" si="8"/>
        <v>220</v>
      </c>
      <c r="K34" s="208">
        <f t="shared" si="9"/>
        <v>119.99999999999999</v>
      </c>
      <c r="L34" s="213">
        <f t="shared" si="10"/>
        <v>150</v>
      </c>
      <c r="M34" s="213">
        <f t="shared" si="11"/>
        <v>200</v>
      </c>
      <c r="N34" s="213">
        <f t="shared" si="12"/>
        <v>50</v>
      </c>
      <c r="O34" s="213">
        <f t="shared" si="13"/>
        <v>130</v>
      </c>
      <c r="P34" s="207">
        <f t="shared" si="14"/>
        <v>479.99999999999994</v>
      </c>
      <c r="Q34" s="3">
        <f t="shared" si="15"/>
        <v>200</v>
      </c>
      <c r="R34" s="208">
        <f t="shared" si="16"/>
        <v>50</v>
      </c>
      <c r="S34" s="207">
        <f t="shared" si="17"/>
        <v>447.05000000000007</v>
      </c>
      <c r="T34" s="3">
        <f t="shared" si="18"/>
        <v>447.05000000000007</v>
      </c>
      <c r="U34" s="3">
        <f t="shared" si="19"/>
        <v>192</v>
      </c>
      <c r="V34" s="208">
        <f t="shared" si="20"/>
        <v>100</v>
      </c>
      <c r="W34" s="219">
        <f t="shared" si="21"/>
        <v>100</v>
      </c>
      <c r="X34" s="219">
        <f t="shared" si="22"/>
        <v>30</v>
      </c>
    </row>
    <row r="35" spans="1:24" x14ac:dyDescent="0.25">
      <c r="A35" s="205">
        <v>199999</v>
      </c>
      <c r="B35" s="207">
        <f t="shared" si="0"/>
        <v>399.99799999999999</v>
      </c>
      <c r="C35" s="3">
        <f t="shared" si="1"/>
        <v>399.99799999999999</v>
      </c>
      <c r="D35" s="3">
        <f t="shared" si="2"/>
        <v>239.99879999999999</v>
      </c>
      <c r="E35" s="3">
        <f t="shared" si="3"/>
        <v>199.999</v>
      </c>
      <c r="F35" s="207">
        <f t="shared" si="4"/>
        <v>199.999</v>
      </c>
      <c r="G35" s="208">
        <f t="shared" si="5"/>
        <v>179.9991</v>
      </c>
      <c r="H35" s="207">
        <f t="shared" si="6"/>
        <v>1199.9939999999999</v>
      </c>
      <c r="I35" s="3">
        <f t="shared" si="7"/>
        <v>959.99519999999995</v>
      </c>
      <c r="J35" s="3">
        <f t="shared" si="8"/>
        <v>439.99780000000004</v>
      </c>
      <c r="K35" s="208">
        <f t="shared" si="9"/>
        <v>239.99879999999999</v>
      </c>
      <c r="L35" s="213">
        <f t="shared" si="10"/>
        <v>150</v>
      </c>
      <c r="M35" s="213">
        <f t="shared" si="11"/>
        <v>399.99799999999999</v>
      </c>
      <c r="N35" s="213">
        <f t="shared" si="12"/>
        <v>99.999499999999998</v>
      </c>
      <c r="O35" s="213">
        <f t="shared" si="13"/>
        <v>259.99869999999999</v>
      </c>
      <c r="P35" s="207">
        <f t="shared" si="14"/>
        <v>959.99519999999995</v>
      </c>
      <c r="Q35" s="3">
        <f t="shared" si="15"/>
        <v>399.99799999999999</v>
      </c>
      <c r="R35" s="208">
        <f t="shared" si="16"/>
        <v>99.999499999999998</v>
      </c>
      <c r="S35" s="207">
        <f t="shared" si="17"/>
        <v>897.04550000000006</v>
      </c>
      <c r="T35" s="3">
        <f t="shared" si="18"/>
        <v>897.04550000000006</v>
      </c>
      <c r="U35" s="3">
        <f t="shared" si="19"/>
        <v>391.99799999999999</v>
      </c>
      <c r="V35" s="208">
        <f t="shared" si="20"/>
        <v>199.999</v>
      </c>
      <c r="W35" s="219">
        <f t="shared" si="21"/>
        <v>199.999</v>
      </c>
      <c r="X35" s="219">
        <f t="shared" si="22"/>
        <v>30</v>
      </c>
    </row>
    <row r="36" spans="1:24" ht="15.75" thickBot="1" x14ac:dyDescent="0.3">
      <c r="A36" s="206">
        <v>200000</v>
      </c>
      <c r="B36" s="209">
        <f t="shared" si="0"/>
        <v>400</v>
      </c>
      <c r="C36" s="202">
        <f t="shared" si="1"/>
        <v>400</v>
      </c>
      <c r="D36" s="202">
        <f t="shared" si="2"/>
        <v>239.99999999999997</v>
      </c>
      <c r="E36" s="202">
        <f t="shared" si="3"/>
        <v>200</v>
      </c>
      <c r="F36" s="209">
        <f t="shared" si="4"/>
        <v>200</v>
      </c>
      <c r="G36" s="203">
        <f t="shared" si="5"/>
        <v>180</v>
      </c>
      <c r="H36" s="209">
        <f t="shared" si="6"/>
        <v>1200</v>
      </c>
      <c r="I36" s="202">
        <f t="shared" si="7"/>
        <v>959.99999999999989</v>
      </c>
      <c r="J36" s="202">
        <f t="shared" si="8"/>
        <v>440</v>
      </c>
      <c r="K36" s="203">
        <f t="shared" si="9"/>
        <v>239.99999999999997</v>
      </c>
      <c r="L36" s="214">
        <f t="shared" si="10"/>
        <v>150</v>
      </c>
      <c r="M36" s="214">
        <f t="shared" si="11"/>
        <v>400</v>
      </c>
      <c r="N36" s="214">
        <f t="shared" si="12"/>
        <v>100</v>
      </c>
      <c r="O36" s="214">
        <f t="shared" si="13"/>
        <v>260</v>
      </c>
      <c r="P36" s="209">
        <f t="shared" si="14"/>
        <v>959.99999999999989</v>
      </c>
      <c r="Q36" s="202">
        <f t="shared" si="15"/>
        <v>400</v>
      </c>
      <c r="R36" s="203">
        <f t="shared" si="16"/>
        <v>100</v>
      </c>
      <c r="S36" s="209">
        <f t="shared" si="17"/>
        <v>897.05000000000007</v>
      </c>
      <c r="T36" s="202">
        <f t="shared" si="18"/>
        <v>897.05000000000007</v>
      </c>
      <c r="U36" s="202">
        <f t="shared" si="19"/>
        <v>392</v>
      </c>
      <c r="V36" s="203">
        <f t="shared" si="20"/>
        <v>200</v>
      </c>
      <c r="W36" s="220">
        <f t="shared" si="21"/>
        <v>200</v>
      </c>
      <c r="X36" s="220">
        <f t="shared" si="22"/>
        <v>30</v>
      </c>
    </row>
    <row r="72" spans="8:9" x14ac:dyDescent="0.25">
      <c r="I72" s="16"/>
    </row>
    <row r="78" spans="8:9" x14ac:dyDescent="0.25">
      <c r="H78" s="16"/>
    </row>
    <row r="79" spans="8:9" x14ac:dyDescent="0.25">
      <c r="H79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pane ySplit="1" topLeftCell="A2" activePane="bottomLeft" state="frozen"/>
      <selection pane="bottomLeft" activeCell="E8" sqref="E8"/>
    </sheetView>
  </sheetViews>
  <sheetFormatPr defaultRowHeight="15" x14ac:dyDescent="0.25"/>
  <cols>
    <col min="1" max="1" width="15.140625" bestFit="1" customWidth="1"/>
    <col min="2" max="2" width="18.28515625" bestFit="1" customWidth="1"/>
    <col min="3" max="3" width="26.7109375" bestFit="1" customWidth="1"/>
    <col min="4" max="4" width="19" bestFit="1" customWidth="1"/>
    <col min="5" max="5" width="14.7109375" bestFit="1" customWidth="1"/>
    <col min="6" max="6" width="19.7109375" bestFit="1" customWidth="1"/>
    <col min="7" max="7" width="22.85546875" bestFit="1" customWidth="1"/>
    <col min="8" max="8" width="18.28515625" bestFit="1" customWidth="1"/>
    <col min="9" max="9" width="18.140625" bestFit="1" customWidth="1"/>
    <col min="10" max="10" width="26.7109375" bestFit="1" customWidth="1"/>
    <col min="11" max="11" width="11.42578125" style="15" bestFit="1" customWidth="1"/>
    <col min="12" max="12" width="12.42578125" bestFit="1" customWidth="1"/>
    <col min="13" max="13" width="9.42578125" bestFit="1" customWidth="1"/>
    <col min="14" max="14" width="9.85546875" bestFit="1" customWidth="1"/>
    <col min="15" max="15" width="18.5703125" bestFit="1" customWidth="1"/>
    <col min="16" max="16" width="20" bestFit="1" customWidth="1"/>
    <col min="17" max="17" width="23.5703125" bestFit="1" customWidth="1"/>
    <col min="18" max="18" width="22.5703125" bestFit="1" customWidth="1"/>
    <col min="19" max="19" width="20.28515625" bestFit="1" customWidth="1"/>
    <col min="20" max="20" width="17.85546875" bestFit="1" customWidth="1"/>
    <col min="21" max="21" width="18.85546875" bestFit="1" customWidth="1"/>
    <col min="22" max="22" width="12.28515625" bestFit="1" customWidth="1"/>
    <col min="23" max="23" width="8.42578125" bestFit="1" customWidth="1"/>
  </cols>
  <sheetData>
    <row r="1" spans="1:5" ht="15.75" thickBot="1" x14ac:dyDescent="0.3">
      <c r="A1" s="232" t="s">
        <v>72</v>
      </c>
      <c r="C1" s="229" t="s">
        <v>77</v>
      </c>
      <c r="D1" s="230" t="s">
        <v>76</v>
      </c>
      <c r="E1" s="231" t="s">
        <v>75</v>
      </c>
    </row>
    <row r="2" spans="1:5" ht="15.75" thickBot="1" x14ac:dyDescent="0.3">
      <c r="A2" s="227">
        <v>7000</v>
      </c>
      <c r="C2" s="221" t="s">
        <v>58</v>
      </c>
      <c r="D2" s="222">
        <f>IF(A2&lt;10000,20,A2*0.2%)</f>
        <v>20</v>
      </c>
      <c r="E2" s="223">
        <f>RANK(D2,$D$2:$D$24,1)</f>
        <v>18</v>
      </c>
    </row>
    <row r="3" spans="1:5" x14ac:dyDescent="0.25">
      <c r="C3" s="221" t="s">
        <v>1</v>
      </c>
      <c r="D3" s="222">
        <f>IF(A2&lt;500,1.95,IF(A2&lt;2000,3.9,A2*0.2%))</f>
        <v>14</v>
      </c>
      <c r="E3" s="223">
        <f>RANK(D3,$D$2:$D$24,1)</f>
        <v>15</v>
      </c>
    </row>
    <row r="4" spans="1:5" x14ac:dyDescent="0.25">
      <c r="C4" s="221" t="s">
        <v>2</v>
      </c>
      <c r="D4" s="222">
        <f>IF(A2&lt;10000,9.5,A2*0.12%)</f>
        <v>9.5</v>
      </c>
      <c r="E4" s="223">
        <f>RANK(D4,$D$2:$D$24,1)</f>
        <v>8</v>
      </c>
    </row>
    <row r="5" spans="1:5" x14ac:dyDescent="0.25">
      <c r="C5" s="221" t="s">
        <v>3</v>
      </c>
      <c r="D5" s="222">
        <f>IF(A2&lt;100000,6.5,0.1%*A2)</f>
        <v>6.5</v>
      </c>
      <c r="E5" s="223">
        <f>RANK(D5,$D$2:$D$24,1)</f>
        <v>4</v>
      </c>
    </row>
    <row r="6" spans="1:5" x14ac:dyDescent="0.25">
      <c r="C6" s="221" t="s">
        <v>8</v>
      </c>
      <c r="D6" s="222">
        <f>IF(A2&lt;1000,2.5,IF(A2&lt;5000,5,IF(A2&lt;7500,7.5,IF(A2&lt;10000,10,A2*0.1%))))</f>
        <v>7.5</v>
      </c>
      <c r="E6" s="223">
        <f>RANK(D6,$D$2:$D$24,1)</f>
        <v>6</v>
      </c>
    </row>
    <row r="7" spans="1:5" x14ac:dyDescent="0.25">
      <c r="C7" s="221" t="s">
        <v>9</v>
      </c>
      <c r="D7" s="222">
        <f>IF(A2&lt;10000,9,A2*0.09%)</f>
        <v>9</v>
      </c>
      <c r="E7" s="223">
        <f>RANK(D7,$D$2:$D$24,1)</f>
        <v>7</v>
      </c>
    </row>
    <row r="8" spans="1:5" x14ac:dyDescent="0.25">
      <c r="C8" s="221" t="s">
        <v>78</v>
      </c>
      <c r="D8" s="222">
        <f>IF(A2&lt;500,1.99,A2*0.6%)</f>
        <v>42</v>
      </c>
      <c r="E8" s="223">
        <f>RANK(D8,$D$2:$D$24,1)</f>
        <v>23</v>
      </c>
    </row>
    <row r="9" spans="1:5" x14ac:dyDescent="0.25">
      <c r="C9" s="221" t="s">
        <v>79</v>
      </c>
      <c r="D9" s="222">
        <f>IF(A2&lt;1000,5.5,MAX(8.95,A2*0.48%))</f>
        <v>33.599999999999994</v>
      </c>
      <c r="E9" s="223">
        <f>RANK(D9,$D$2:$D$24,1)</f>
        <v>21</v>
      </c>
    </row>
    <row r="10" spans="1:5" x14ac:dyDescent="0.25">
      <c r="C10" s="221" t="s">
        <v>80</v>
      </c>
      <c r="D10" s="222">
        <f>IF(A2&lt;7750,16.65,A2*0.22%)</f>
        <v>16.649999999999999</v>
      </c>
      <c r="E10" s="223">
        <f>RANK(D10,$D$2:$D$24,1)</f>
        <v>16</v>
      </c>
    </row>
    <row r="11" spans="1:5" x14ac:dyDescent="0.25">
      <c r="C11" s="221" t="s">
        <v>81</v>
      </c>
      <c r="D11" s="222">
        <f>IF(A2&lt;10000,9.9,A2*0.12%)</f>
        <v>9.9</v>
      </c>
      <c r="E11" s="223">
        <f>RANK(D11,$D$2:$D$24,1)</f>
        <v>9</v>
      </c>
    </row>
    <row r="12" spans="1:5" x14ac:dyDescent="0.25">
      <c r="C12" s="221" t="s">
        <v>19</v>
      </c>
      <c r="D12" s="222">
        <f>IF(A2&lt;1000,4,IF(A2&lt;3000,6,IF(A2&lt;6000,8,MIN(A2*0.25%,150))))</f>
        <v>17.5</v>
      </c>
      <c r="E12" s="223">
        <f>RANK(D12,$D$2:$D$24,1)</f>
        <v>17</v>
      </c>
    </row>
    <row r="13" spans="1:5" x14ac:dyDescent="0.25">
      <c r="C13" s="221" t="s">
        <v>73</v>
      </c>
      <c r="D13" s="222">
        <f>IF(A2&lt;1100,0.99,IF(A2&lt;100000,A2*0.09%,A2*0.2%))</f>
        <v>6.3</v>
      </c>
      <c r="E13" s="223">
        <f>RANK(D13,$D$2:$D$24,1)</f>
        <v>3</v>
      </c>
    </row>
    <row r="14" spans="1:5" x14ac:dyDescent="0.25">
      <c r="C14" s="221" t="s">
        <v>27</v>
      </c>
      <c r="D14" s="222">
        <f>MAX(0.45,0.0005*A2)</f>
        <v>3.5</v>
      </c>
      <c r="E14" s="223">
        <f>RANK(D14,$D$2:$D$24,1)</f>
        <v>2</v>
      </c>
    </row>
    <row r="15" spans="1:5" x14ac:dyDescent="0.25">
      <c r="C15" s="221" t="s">
        <v>29</v>
      </c>
      <c r="D15" s="222">
        <f>IF(A2&lt;1000,2.5,IF(A2&lt;3000,5,MAX(10,A2*0.13%)))</f>
        <v>10</v>
      </c>
      <c r="E15" s="223">
        <f>RANK(D15,$D$2:$D$24,1)</f>
        <v>10</v>
      </c>
    </row>
    <row r="16" spans="1:5" x14ac:dyDescent="0.25">
      <c r="C16" s="221" t="s">
        <v>51</v>
      </c>
      <c r="D16" s="222">
        <f>IF(A2&lt;500,1.75,IF(A2&lt;1200,3.5,IF(A2&lt;3000,8,A2*0.48%)))</f>
        <v>33.599999999999994</v>
      </c>
      <c r="E16" s="223">
        <f>RANK(D16,$D$2:$D$24,1)</f>
        <v>21</v>
      </c>
    </row>
    <row r="17" spans="3:5" x14ac:dyDescent="0.25">
      <c r="C17" s="221" t="s">
        <v>52</v>
      </c>
      <c r="D17" s="222">
        <f>IF(A2&lt;8000,13,A2*0.2%)</f>
        <v>13</v>
      </c>
      <c r="E17" s="223">
        <f>RANK(D17,$D$2:$D$24,1)</f>
        <v>14</v>
      </c>
    </row>
    <row r="18" spans="3:5" x14ac:dyDescent="0.25">
      <c r="C18" s="221" t="s">
        <v>53</v>
      </c>
      <c r="D18" s="222">
        <f>IF(A2&lt;30000,10,A2*0.05%)</f>
        <v>10</v>
      </c>
      <c r="E18" s="223">
        <f>RANK(D18,$D$2:$D$24,1)</f>
        <v>10</v>
      </c>
    </row>
    <row r="19" spans="3:5" x14ac:dyDescent="0.25">
      <c r="C19" s="221" t="s">
        <v>54</v>
      </c>
      <c r="D19" s="222">
        <f>IF(A2&lt;800,2,IF(A2&lt;1500,3.8,(A2-1500)*0.45%+3.8))</f>
        <v>28.550000000000004</v>
      </c>
      <c r="E19" s="223">
        <f>RANK(D19,$D$2:$D$24,1)</f>
        <v>19</v>
      </c>
    </row>
    <row r="20" spans="3:5" x14ac:dyDescent="0.25">
      <c r="C20" s="221" t="s">
        <v>55</v>
      </c>
      <c r="D20" s="222">
        <f>IF(A2&lt;800,2,IF(A2&lt;1500,3.8,(A2-1500)*0.45%+3.8))</f>
        <v>28.550000000000004</v>
      </c>
      <c r="E20" s="223">
        <f>RANK(D20,$D$2:$D$24,1)</f>
        <v>19</v>
      </c>
    </row>
    <row r="21" spans="3:5" x14ac:dyDescent="0.25">
      <c r="C21" s="221" t="s">
        <v>56</v>
      </c>
      <c r="D21" s="222">
        <f>IF(A2&lt;5000,9,IF(A2&lt;10000,12,(A2-10000)*0.2%+12))</f>
        <v>12</v>
      </c>
      <c r="E21" s="223">
        <f>RANK(D21,$D$2:$D$24,1)</f>
        <v>13</v>
      </c>
    </row>
    <row r="22" spans="3:5" x14ac:dyDescent="0.25">
      <c r="C22" s="221" t="s">
        <v>57</v>
      </c>
      <c r="D22" s="222">
        <f>IF(A2&lt;10000,10,IF(A2&lt;100000,MIN(20,(A2-10000)*0.1%+10),A2*0.1%))</f>
        <v>10</v>
      </c>
      <c r="E22" s="223">
        <f>RANK(D22,$D$2:$D$24,1)</f>
        <v>10</v>
      </c>
    </row>
    <row r="23" spans="3:5" x14ac:dyDescent="0.25">
      <c r="C23" s="221" t="s">
        <v>66</v>
      </c>
      <c r="D23" s="228">
        <f>MAX(5,A2*0.1%)</f>
        <v>7</v>
      </c>
      <c r="E23" s="223">
        <f>RANK(D23,$D$2:$D$24,1)</f>
        <v>5</v>
      </c>
    </row>
    <row r="24" spans="3:5" ht="15.75" thickBot="1" x14ac:dyDescent="0.3">
      <c r="C24" s="224" t="s">
        <v>74</v>
      </c>
      <c r="D24" s="226">
        <f>MIN(30,0.25+A2*0.04%)</f>
        <v>3.0500000000000003</v>
      </c>
      <c r="E24" s="225">
        <f>RANK(D24,$D$2:$D$24,1)</f>
        <v>1</v>
      </c>
    </row>
    <row r="39" spans="7:8" x14ac:dyDescent="0.25">
      <c r="H39" s="16"/>
    </row>
    <row r="45" spans="7:8" x14ac:dyDescent="0.25">
      <c r="G45" s="16"/>
    </row>
    <row r="46" spans="7:8" x14ac:dyDescent="0.25">
      <c r="G4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Liste Offres</vt:lpstr>
      <vt:lpstr>Data</vt:lpstr>
      <vt:lpstr>Comparer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2015-01-07T18:31:03Z</dcterms:modified>
</cp:coreProperties>
</file>